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2090" tabRatio="867" firstSheet="9" activeTab="9"/>
  </bookViews>
  <sheets>
    <sheet name="2018年一般公共预算收入决算表1" sheetId="1" r:id="rId1"/>
    <sheet name="2018年一般公共预算支出决算表2 " sheetId="2" r:id="rId2"/>
    <sheet name="2018年基金预算收入决算表3" sheetId="3" r:id="rId3"/>
    <sheet name="2018年基金预算支出决算表4" sheetId="4" r:id="rId4"/>
    <sheet name="2018年国有资本经营预算收入决算表5" sheetId="5" r:id="rId5"/>
    <sheet name="2018年国有资本经营预算支出决算表6" sheetId="6" r:id="rId6"/>
    <sheet name="2018年社保基金收入决算表7" sheetId="7" r:id="rId7"/>
    <sheet name="2018年社保基金支出决算表8" sheetId="8" r:id="rId8"/>
    <sheet name="2019年一般公共预算收入预算表9" sheetId="9" r:id="rId9"/>
    <sheet name="2019年转移性收入年收入测算表10" sheetId="10" r:id="rId10"/>
    <sheet name="2019年一般公共预算支出预算表 (全口径)11" sheetId="11" r:id="rId11"/>
    <sheet name="2019年政府预算支出经济分类科目汇总表12" sheetId="12" r:id="rId12"/>
    <sheet name="2019年一般公共预算支出预算表 (县本级)13" sheetId="13" r:id="rId13"/>
    <sheet name="2019年基金预算收入表14" sheetId="14" r:id="rId14"/>
    <sheet name="2019年基金预算支出预算表15" sheetId="15" r:id="rId15"/>
    <sheet name="2019年国有资本经营收入预算表16" sheetId="16" r:id="rId16"/>
    <sheet name="2019年国有资本经营支出预算表17" sheetId="17" r:id="rId17"/>
    <sheet name="2019年社保基金收入预算表18" sheetId="18" r:id="rId18"/>
    <sheet name="2019年社保基金支出预算表19" sheetId="19" r:id="rId19"/>
  </sheets>
  <definedNames>
    <definedName name="_xlnm._FilterDatabase" localSheetId="1" hidden="1">'2018年一般公共预算支出决算表2 '!$A$5:$F$653</definedName>
    <definedName name="_xlnm.Print_Titles" localSheetId="4">'2018年国有资本经营预算收入决算表5'!$1:$4</definedName>
    <definedName name="_xlnm.Print_Titles" localSheetId="5">'2018年国有资本经营预算支出决算表6'!$1:$4</definedName>
    <definedName name="_xlnm.Print_Titles" localSheetId="2">'2018年基金预算收入决算表3'!$1:$4</definedName>
    <definedName name="_xlnm.Print_Titles" localSheetId="3">'2018年基金预算支出决算表4'!$1:$4</definedName>
    <definedName name="_xlnm.Print_Titles" localSheetId="6">'2018年社保基金收入决算表7'!$1:$5</definedName>
    <definedName name="_xlnm.Print_Titles" localSheetId="7">'2018年社保基金支出决算表8'!$1:$5</definedName>
    <definedName name="_xlnm.Print_Titles" localSheetId="0">'2018年一般公共预算收入决算表1'!$1:$4</definedName>
    <definedName name="_xlnm.Print_Titles" localSheetId="1">'2018年一般公共预算支出决算表2 '!$1:$5</definedName>
    <definedName name="_xlnm.Print_Titles" localSheetId="15">'2019年国有资本经营收入预算表16'!$1:$5</definedName>
    <definedName name="_xlnm.Print_Titles" localSheetId="16">'2019年国有资本经营支出预算表17'!$1:$5</definedName>
    <definedName name="_xlnm.Print_Titles" localSheetId="13">'2019年基金预算收入表14'!$1:$5</definedName>
    <definedName name="_xlnm.Print_Titles" localSheetId="14">'2019年基金预算支出预算表15'!$1:$5</definedName>
    <definedName name="_xlnm.Print_Titles" localSheetId="17">'2019年社保基金收入预算表18'!$1:$5</definedName>
    <definedName name="_xlnm.Print_Titles" localSheetId="18">'2019年社保基金支出预算表19'!$1:$5</definedName>
    <definedName name="_xlnm.Print_Titles" localSheetId="8">'2019年一般公共预算收入预算表9'!$1:$5</definedName>
    <definedName name="_xlnm.Print_Titles" localSheetId="10">'2019年一般公共预算支出预算表 (全口径)11'!$1:$5</definedName>
    <definedName name="_xlnm.Print_Titles" localSheetId="12">'2019年一般公共预算支出预算表 (县本级)13'!$1:$5</definedName>
    <definedName name="_xlnm.Print_Titles" localSheetId="9">'2019年转移性收入年收入测算表10'!$1:$4</definedName>
  </definedNames>
  <calcPr fullCalcOnLoad="1"/>
</workbook>
</file>

<file path=xl/comments10.xml><?xml version="1.0" encoding="utf-8"?>
<comments xmlns="http://schemas.openxmlformats.org/spreadsheetml/2006/main">
  <authors>
    <author>李建强</author>
    <author>微软用户</author>
  </authors>
  <commentList>
    <comment ref="A19" authorId="0">
      <text>
        <r>
          <rPr>
            <b/>
            <sz val="9"/>
            <rFont val="宋体"/>
            <family val="0"/>
          </rPr>
          <t>包括：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专员办经费、滇桂黔石油勘探局社会职能下划补助、中国国电、华电集团移交、自然保护区、城市管护下划、陆良师范下划、体校下划、麒麟国土上划补助、水电十四局第二中学离退休补助、补乃硫磺矿离退休人员管理经费、企业分离办社会职能补助、铁路移交地方补助、药监、工商、质监、其他下划补助（外贸行政人员补助）等</t>
        </r>
      </text>
    </comment>
    <comment ref="A29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含其他事业单位绩效工资</t>
        </r>
      </text>
    </comment>
  </commentList>
</comments>
</file>

<file path=xl/comments11.xml><?xml version="1.0" encoding="utf-8"?>
<comments xmlns="http://schemas.openxmlformats.org/spreadsheetml/2006/main">
  <authors>
    <author>YSK-YZX</author>
    <author>admin</author>
  </authors>
  <commentList>
    <comment ref="C281" authorId="0">
      <text>
        <r>
          <rPr>
            <b/>
            <sz val="9"/>
            <rFont val="Tahoma"/>
            <family val="2"/>
          </rPr>
          <t>YSK-YZX:</t>
        </r>
        <r>
          <rPr>
            <sz val="9"/>
            <rFont val="Tahoma"/>
            <family val="2"/>
          </rPr>
          <t xml:space="preserve">
减34万</t>
        </r>
      </text>
    </comment>
    <comment ref="D84" authorId="0">
      <text>
        <r>
          <rPr>
            <b/>
            <sz val="9"/>
            <rFont val="Tahoma"/>
            <family val="2"/>
          </rPr>
          <t>YSK-YZX:</t>
        </r>
        <r>
          <rPr>
            <sz val="9"/>
            <rFont val="Tahoma"/>
            <family val="2"/>
          </rPr>
          <t xml:space="preserve">
加23万</t>
        </r>
      </text>
    </comment>
    <comment ref="D10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加17万元</t>
        </r>
      </text>
    </comment>
    <comment ref="C10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减59万元</t>
        </r>
      </text>
    </comment>
  </commentList>
</comments>
</file>

<file path=xl/comments13.xml><?xml version="1.0" encoding="utf-8"?>
<comments xmlns="http://schemas.openxmlformats.org/spreadsheetml/2006/main">
  <authors>
    <author>YSK-YZX</author>
    <author>admin</author>
  </authors>
  <commentList>
    <comment ref="C234" authorId="0">
      <text>
        <r>
          <rPr>
            <b/>
            <sz val="9"/>
            <rFont val="Tahoma"/>
            <family val="2"/>
          </rPr>
          <t>YSK-YZX:</t>
        </r>
        <r>
          <rPr>
            <sz val="9"/>
            <rFont val="Tahoma"/>
            <family val="2"/>
          </rPr>
          <t xml:space="preserve">
减34万</t>
        </r>
      </text>
    </comment>
    <comment ref="B234" authorId="0">
      <text>
        <r>
          <rPr>
            <b/>
            <sz val="9"/>
            <rFont val="Tahoma"/>
            <family val="2"/>
          </rPr>
          <t>YSK-YZX:</t>
        </r>
        <r>
          <rPr>
            <sz val="9"/>
            <rFont val="Tahoma"/>
            <family val="2"/>
          </rPr>
          <t xml:space="preserve">
减34万</t>
        </r>
      </text>
    </comment>
    <comment ref="C9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减59万元</t>
        </r>
      </text>
    </comment>
  </commentList>
</comments>
</file>

<file path=xl/sharedStrings.xml><?xml version="1.0" encoding="utf-8"?>
<sst xmlns="http://schemas.openxmlformats.org/spreadsheetml/2006/main" count="1914" uniqueCount="1062">
  <si>
    <t>附表1</t>
  </si>
  <si>
    <t>富源县2018年一般公共预算收入情况表</t>
  </si>
  <si>
    <t>单位：万元</t>
  </si>
  <si>
    <t>单位:万元</t>
  </si>
  <si>
    <t>项            目</t>
  </si>
  <si>
    <t>2017年决算数</t>
  </si>
  <si>
    <t>2018年预算数</t>
  </si>
  <si>
    <t>2018年调整预算数</t>
  </si>
  <si>
    <t>占调整预算%</t>
  </si>
  <si>
    <t>增幅%</t>
  </si>
  <si>
    <t>比2011年预算数增减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</si>
  <si>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</si>
  <si>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</si>
  <si>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</si>
  <si>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</si>
  <si>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</si>
  <si>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</si>
  <si>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</si>
  <si>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</si>
  <si>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</si>
  <si>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</si>
  <si>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</si>
  <si>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</si>
  <si>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</si>
  <si>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</si>
  <si>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</si>
  <si>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</si>
  <si>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</si>
  <si>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</si>
  <si>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</si>
  <si>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</si>
  <si>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</si>
  <si>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r>
      <t>国有资源</t>
    </r>
    <r>
      <rPr>
        <sz val="10"/>
        <rFont val="Times New Roman"/>
        <family val="1"/>
      </rPr>
      <t>(</t>
    </r>
    <r>
      <rPr>
        <sz val="10"/>
        <rFont val="方正仿宋_GBK"/>
        <family val="0"/>
      </rPr>
      <t>资产</t>
    </r>
    <r>
      <rPr>
        <sz val="10"/>
        <rFont val="Times New Roman"/>
        <family val="1"/>
      </rPr>
      <t>)</t>
    </r>
    <r>
      <rPr>
        <sz val="10"/>
        <rFont val="方正仿宋_GBK"/>
        <family val="0"/>
      </rPr>
      <t>有偿使用收入</t>
    </r>
  </si>
  <si>
    <t>捐赠收入</t>
  </si>
  <si>
    <t>政府住房基金收入</t>
  </si>
  <si>
    <t>其他收入</t>
  </si>
  <si>
    <t>附表2</t>
  </si>
  <si>
    <t>富源县2018年一般公共预算支出决算表</t>
  </si>
  <si>
    <t xml:space="preserve">      单位：万元</t>
  </si>
  <si>
    <t>2017年</t>
  </si>
  <si>
    <t>2018年</t>
  </si>
  <si>
    <t>比2017年增减</t>
  </si>
  <si>
    <t>决算数</t>
  </si>
  <si>
    <t>金额</t>
  </si>
  <si>
    <t>%</t>
  </si>
  <si>
    <t>一、一般公共服务</t>
  </si>
  <si>
    <t xml:space="preserve">   人大事务</t>
  </si>
  <si>
    <t xml:space="preserve">   行政运行</t>
  </si>
  <si>
    <t xml:space="preserve">   一般行政管理事务</t>
  </si>
  <si>
    <t xml:space="preserve">   人大会议</t>
  </si>
  <si>
    <t xml:space="preserve">   代表工作</t>
  </si>
  <si>
    <t xml:space="preserve">   其他人大事务支出</t>
  </si>
  <si>
    <t xml:space="preserve">   政协事务</t>
  </si>
  <si>
    <t xml:space="preserve">   政协会议</t>
  </si>
  <si>
    <t xml:space="preserve">   委员视察</t>
  </si>
  <si>
    <t xml:space="preserve">   其他政协事务支出</t>
  </si>
  <si>
    <t xml:space="preserve">   政府办公厅(室)及相关机构事务</t>
  </si>
  <si>
    <t xml:space="preserve">   机关服务</t>
  </si>
  <si>
    <t xml:space="preserve">   专项业务活动</t>
  </si>
  <si>
    <t xml:space="preserve">   法制建设</t>
  </si>
  <si>
    <t xml:space="preserve">   信访事务</t>
  </si>
  <si>
    <t xml:space="preserve">   事业运行</t>
  </si>
  <si>
    <t xml:space="preserve">   其他政府办公厅(室)及相关机构事务支出</t>
  </si>
  <si>
    <t xml:space="preserve">   发展与改革事务</t>
  </si>
  <si>
    <t xml:space="preserve">   日常经济运行调节</t>
  </si>
  <si>
    <t xml:space="preserve">   物价管理</t>
  </si>
  <si>
    <t xml:space="preserve">   其他发展与改革事务支出</t>
  </si>
  <si>
    <t xml:space="preserve">   统计信息事务</t>
  </si>
  <si>
    <t xml:space="preserve">   信息事务</t>
  </si>
  <si>
    <t xml:space="preserve">   专项统计业务</t>
  </si>
  <si>
    <t xml:space="preserve">   专项普查活动</t>
  </si>
  <si>
    <t xml:space="preserve">   统计抽样调查</t>
  </si>
  <si>
    <t xml:space="preserve">   财政事务</t>
  </si>
  <si>
    <t xml:space="preserve">   预算改革业务</t>
  </si>
  <si>
    <t xml:space="preserve">   财政国库业务</t>
  </si>
  <si>
    <t xml:space="preserve">   财政监察</t>
  </si>
  <si>
    <t xml:space="preserve">   信息化建设</t>
  </si>
  <si>
    <t xml:space="preserve">   其他财政事务支出</t>
  </si>
  <si>
    <t xml:space="preserve">   税收事务</t>
  </si>
  <si>
    <t xml:space="preserve">   审计事务</t>
  </si>
  <si>
    <t xml:space="preserve">   审计业务</t>
  </si>
  <si>
    <t xml:space="preserve">   其他审计事务支出</t>
  </si>
  <si>
    <t xml:space="preserve">   人力资源事务</t>
  </si>
  <si>
    <t xml:space="preserve">   军队转业干部安置</t>
  </si>
  <si>
    <t xml:space="preserve">   引进人才费用</t>
  </si>
  <si>
    <t xml:space="preserve">   公务员考核</t>
  </si>
  <si>
    <t xml:space="preserve">   公务员履职能力提升</t>
  </si>
  <si>
    <t xml:space="preserve">   公务员招考</t>
  </si>
  <si>
    <t xml:space="preserve">  其他人力资源事务支出</t>
  </si>
  <si>
    <t xml:space="preserve">   纪检监察事务</t>
  </si>
  <si>
    <t xml:space="preserve">   大案要案查处</t>
  </si>
  <si>
    <t xml:space="preserve">   派驻派出机构</t>
  </si>
  <si>
    <t xml:space="preserve">   其他纪检监察事务支出</t>
  </si>
  <si>
    <t xml:space="preserve">   商贸事务</t>
  </si>
  <si>
    <t xml:space="preserve">  对外贸易管理</t>
  </si>
  <si>
    <t xml:space="preserve">   招商引资</t>
  </si>
  <si>
    <t xml:space="preserve">   其他商贸事务支出</t>
  </si>
  <si>
    <t xml:space="preserve">   工商行政管理事务</t>
  </si>
  <si>
    <t xml:space="preserve">   工商行政管理专项</t>
  </si>
  <si>
    <t xml:space="preserve">   执法办案专项</t>
  </si>
  <si>
    <t xml:space="preserve">   消费者权益保护</t>
  </si>
  <si>
    <t xml:space="preserve">   其他工商行政管理事务支出</t>
  </si>
  <si>
    <t xml:space="preserve">   质量技术监督与检验检疫事务</t>
  </si>
  <si>
    <t xml:space="preserve">   质量技术监督行政执法及业务管理</t>
  </si>
  <si>
    <t xml:space="preserve">   标准化管理 </t>
  </si>
  <si>
    <t xml:space="preserve">   其他质量技术监督与检验检疫事务支出</t>
  </si>
  <si>
    <t xml:space="preserve">   民族事务</t>
  </si>
  <si>
    <t xml:space="preserve">   民族工作专项</t>
  </si>
  <si>
    <t xml:space="preserve">   其他民族事务支出</t>
  </si>
  <si>
    <t xml:space="preserve">   宗教事务</t>
  </si>
  <si>
    <t xml:space="preserve">   宗教工作专项</t>
  </si>
  <si>
    <t xml:space="preserve">   其他宗教事务支出</t>
  </si>
  <si>
    <t xml:space="preserve">   档案事务</t>
  </si>
  <si>
    <t xml:space="preserve">   档案馆</t>
  </si>
  <si>
    <t xml:space="preserve">  其他档案事务支出</t>
  </si>
  <si>
    <t xml:space="preserve">   民主党派及工商联事务</t>
  </si>
  <si>
    <t xml:space="preserve">    行政运行</t>
  </si>
  <si>
    <t xml:space="preserve">   群众团体事务</t>
  </si>
  <si>
    <t xml:space="preserve">   其他群众团体事务支出</t>
  </si>
  <si>
    <t xml:space="preserve">   党委办公厅（室）及相关机构事务</t>
  </si>
  <si>
    <t xml:space="preserve">   专项业务</t>
  </si>
  <si>
    <t xml:space="preserve">   其他党委办公厅（室）及相关机构事务支出</t>
  </si>
  <si>
    <t xml:space="preserve">   组织事务</t>
  </si>
  <si>
    <t xml:space="preserve">   其他组织事务支出</t>
  </si>
  <si>
    <t xml:space="preserve">   宣传事务</t>
  </si>
  <si>
    <t xml:space="preserve">   其他宣传事务支出</t>
  </si>
  <si>
    <t xml:space="preserve">   统战事务</t>
  </si>
  <si>
    <t xml:space="preserve">   其他统战事务支出</t>
  </si>
  <si>
    <t xml:space="preserve">   其他共产党事务支出</t>
  </si>
  <si>
    <t xml:space="preserve">   其他一般公共服务支出(款)</t>
  </si>
  <si>
    <t xml:space="preserve">   其他一般公共服务支出(项)</t>
  </si>
  <si>
    <t>二、国防</t>
  </si>
  <si>
    <t xml:space="preserve">   国防动员</t>
  </si>
  <si>
    <t xml:space="preserve">   兵役征集</t>
  </si>
  <si>
    <t xml:space="preserve">   预备役部队</t>
  </si>
  <si>
    <t xml:space="preserve">   民兵</t>
  </si>
  <si>
    <t xml:space="preserve">   其他国防动员支出</t>
  </si>
  <si>
    <t>三、公共安全</t>
  </si>
  <si>
    <t xml:space="preserve">   武装警察</t>
  </si>
  <si>
    <t xml:space="preserve">   内卫</t>
  </si>
  <si>
    <t xml:space="preserve">   消防</t>
  </si>
  <si>
    <t xml:space="preserve">   公安</t>
  </si>
  <si>
    <r>
      <t xml:space="preserve"> </t>
    </r>
    <r>
      <rPr>
        <sz val="10"/>
        <rFont val="方正仿宋_GBK"/>
        <family val="0"/>
      </rPr>
      <t xml:space="preserve">  一般行政管理事务</t>
    </r>
  </si>
  <si>
    <r>
      <t xml:space="preserve"> </t>
    </r>
    <r>
      <rPr>
        <sz val="10"/>
        <rFont val="方正仿宋_GBK"/>
        <family val="0"/>
      </rPr>
      <t xml:space="preserve">  治安管理</t>
    </r>
  </si>
  <si>
    <t xml:space="preserve">   国内安全保卫</t>
  </si>
  <si>
    <t xml:space="preserve">   刑事侦查</t>
  </si>
  <si>
    <t xml:space="preserve">   经济犯罪侦查</t>
  </si>
  <si>
    <r>
      <t xml:space="preserve"> </t>
    </r>
    <r>
      <rPr>
        <sz val="10"/>
        <rFont val="方正仿宋_GBK"/>
        <family val="0"/>
      </rPr>
      <t xml:space="preserve">  出入境管理</t>
    </r>
  </si>
  <si>
    <t xml:space="preserve">   防范和处理邪教犯罪</t>
  </si>
  <si>
    <t xml:space="preserve">   禁毒管理</t>
  </si>
  <si>
    <t xml:space="preserve">   道路交通管理</t>
  </si>
  <si>
    <t xml:space="preserve">   反恐怖</t>
  </si>
  <si>
    <r>
      <t xml:space="preserve"> </t>
    </r>
    <r>
      <rPr>
        <sz val="10"/>
        <rFont val="方正仿宋_GBK"/>
        <family val="0"/>
      </rPr>
      <t xml:space="preserve">  网络运行及维护</t>
    </r>
  </si>
  <si>
    <t xml:space="preserve">   拘押收教场所管理</t>
  </si>
  <si>
    <t xml:space="preserve">   其他公安支出</t>
  </si>
  <si>
    <t xml:space="preserve">   检察</t>
  </si>
  <si>
    <r>
      <t xml:space="preserve"> </t>
    </r>
    <r>
      <rPr>
        <sz val="10"/>
        <rFont val="方正仿宋_GBK"/>
        <family val="0"/>
      </rPr>
      <t xml:space="preserve">  行政运行</t>
    </r>
  </si>
  <si>
    <t xml:space="preserve">   查办和预防职务犯罪</t>
  </si>
  <si>
    <t xml:space="preserve">   公诉和审判监督</t>
  </si>
  <si>
    <r>
      <t xml:space="preserve"> </t>
    </r>
    <r>
      <rPr>
        <sz val="10"/>
        <rFont val="方正仿宋_GBK"/>
        <family val="0"/>
      </rPr>
      <t xml:space="preserve">  执行监督</t>
    </r>
  </si>
  <si>
    <t xml:space="preserve">   其他检察支出</t>
  </si>
  <si>
    <t xml:space="preserve">   法院</t>
  </si>
  <si>
    <r>
      <t xml:space="preserve"> </t>
    </r>
    <r>
      <rPr>
        <sz val="10"/>
        <rFont val="方正仿宋_GBK"/>
        <family val="0"/>
      </rPr>
      <t xml:space="preserve">  案件审判</t>
    </r>
  </si>
  <si>
    <t xml:space="preserve">   案件执行</t>
  </si>
  <si>
    <t xml:space="preserve">   “两庭”建设</t>
  </si>
  <si>
    <r>
      <t xml:space="preserve"> </t>
    </r>
    <r>
      <rPr>
        <sz val="10"/>
        <rFont val="方正仿宋_GBK"/>
        <family val="0"/>
      </rPr>
      <t xml:space="preserve">  其他法院支出</t>
    </r>
  </si>
  <si>
    <t xml:space="preserve">   司法</t>
  </si>
  <si>
    <t xml:space="preserve">   基层司法业务</t>
  </si>
  <si>
    <r>
      <t xml:space="preserve"> </t>
    </r>
    <r>
      <rPr>
        <sz val="10"/>
        <rFont val="方正仿宋_GBK"/>
        <family val="0"/>
      </rPr>
      <t xml:space="preserve">  普法宣传</t>
    </r>
  </si>
  <si>
    <t xml:space="preserve">   法律援助</t>
  </si>
  <si>
    <t xml:space="preserve">   社区矫正</t>
  </si>
  <si>
    <t xml:space="preserve">   其他司法支出</t>
  </si>
  <si>
    <t xml:space="preserve">  其他公共安全支出(款)</t>
  </si>
  <si>
    <t xml:space="preserve">   其他公共安全支出(项)</t>
  </si>
  <si>
    <t>四、教育支出</t>
  </si>
  <si>
    <t xml:space="preserve">   教育管理事务</t>
  </si>
  <si>
    <t xml:space="preserve">  其他教育管理事务支出</t>
  </si>
  <si>
    <t xml:space="preserve">   普通教育</t>
  </si>
  <si>
    <t xml:space="preserve">   学前教育</t>
  </si>
  <si>
    <t xml:space="preserve">   小学教育</t>
  </si>
  <si>
    <t xml:space="preserve">   初中教育</t>
  </si>
  <si>
    <t xml:space="preserve">   高中教育</t>
  </si>
  <si>
    <t xml:space="preserve">   其他普通教育支出</t>
  </si>
  <si>
    <t xml:space="preserve">   职业教育</t>
  </si>
  <si>
    <t xml:space="preserve">   中专教育</t>
  </si>
  <si>
    <t xml:space="preserve">   职业高中教育</t>
  </si>
  <si>
    <t xml:space="preserve">   其他职业教育支出</t>
  </si>
  <si>
    <t xml:space="preserve">   成人教育</t>
  </si>
  <si>
    <t xml:space="preserve">   其他成人教育支出</t>
  </si>
  <si>
    <t xml:space="preserve">   特殊教育</t>
  </si>
  <si>
    <t xml:space="preserve">   特殊学校教育</t>
  </si>
  <si>
    <t xml:space="preserve">   进修及培训</t>
  </si>
  <si>
    <t xml:space="preserve">   教师进修</t>
  </si>
  <si>
    <t xml:space="preserve">   干部教育</t>
  </si>
  <si>
    <t xml:space="preserve">   教育费附加安排的支出</t>
  </si>
  <si>
    <t xml:space="preserve">   农村中小学校舍建设</t>
  </si>
  <si>
    <t xml:space="preserve">   农村中小学教学设施</t>
  </si>
  <si>
    <t xml:space="preserve">   城市中小学校舍建设</t>
  </si>
  <si>
    <t xml:space="preserve">   其他教育费附加安排的支出</t>
  </si>
  <si>
    <t xml:space="preserve">   其他教育支出(款)</t>
  </si>
  <si>
    <t xml:space="preserve">   其他教育支出(项)</t>
  </si>
  <si>
    <t>五、科学技术支出</t>
  </si>
  <si>
    <t xml:space="preserve">   科学技术管理事务</t>
  </si>
  <si>
    <t xml:space="preserve">   技术研究与开发</t>
  </si>
  <si>
    <t xml:space="preserve">   应用技术研究与开发</t>
  </si>
  <si>
    <t xml:space="preserve">   产业技术研究与开发</t>
  </si>
  <si>
    <t xml:space="preserve">   科技成果转化与扩散</t>
  </si>
  <si>
    <t xml:space="preserve">   其他技术研究与开发支出</t>
  </si>
  <si>
    <t xml:space="preserve">   科技条件与服务</t>
  </si>
  <si>
    <t xml:space="preserve">   技术创新服务体系</t>
  </si>
  <si>
    <t xml:space="preserve">   其他科技条件与服务支出</t>
  </si>
  <si>
    <t xml:space="preserve">   科学技术普及</t>
  </si>
  <si>
    <t xml:space="preserve">   机构运行</t>
  </si>
  <si>
    <t xml:space="preserve">   科普活动</t>
  </si>
  <si>
    <t xml:space="preserve">   其他科学技术普及支出</t>
  </si>
  <si>
    <t xml:space="preserve">   科技重大专项</t>
  </si>
  <si>
    <t xml:space="preserve">   其他科学技术支出(款)</t>
  </si>
  <si>
    <t xml:space="preserve">   其他科学技术支出(项)</t>
  </si>
  <si>
    <t>六、文化体育与传媒支出</t>
  </si>
  <si>
    <t xml:space="preserve">   文化</t>
  </si>
  <si>
    <t xml:space="preserve">   图书馆</t>
  </si>
  <si>
    <t xml:space="preserve">   群众文化</t>
  </si>
  <si>
    <t xml:space="preserve">   文化创作与保护</t>
  </si>
  <si>
    <t xml:space="preserve">   文化市场管理</t>
  </si>
  <si>
    <t xml:space="preserve">   其他文化支出</t>
  </si>
  <si>
    <t xml:space="preserve">   文物</t>
  </si>
  <si>
    <t xml:space="preserve">   文物保护</t>
  </si>
  <si>
    <t xml:space="preserve">   博物馆</t>
  </si>
  <si>
    <t xml:space="preserve">   其他文物支出</t>
  </si>
  <si>
    <t xml:space="preserve">   体育</t>
  </si>
  <si>
    <t xml:space="preserve">   体育场馆</t>
  </si>
  <si>
    <t xml:space="preserve">   群众体育</t>
  </si>
  <si>
    <t xml:space="preserve">   其他体育支出</t>
  </si>
  <si>
    <t xml:space="preserve">  新闻出版广播影视</t>
  </si>
  <si>
    <t xml:space="preserve">   广播</t>
  </si>
  <si>
    <t xml:space="preserve">   电视</t>
  </si>
  <si>
    <t xml:space="preserve">   其他广播影视支出</t>
  </si>
  <si>
    <t xml:space="preserve">   其他文化体育与传媒支出(款)</t>
  </si>
  <si>
    <r>
      <t xml:space="preserve">   </t>
    </r>
    <r>
      <rPr>
        <sz val="10"/>
        <rFont val="方正仿宋_GBK"/>
        <family val="0"/>
      </rPr>
      <t>文化产业发展专项</t>
    </r>
  </si>
  <si>
    <t xml:space="preserve">   其他文化体育与传媒支出(项)</t>
  </si>
  <si>
    <t>七、社会保障和就业支出</t>
  </si>
  <si>
    <t xml:space="preserve">   人力资源和社会保障管理事务</t>
  </si>
  <si>
    <t xml:space="preserve">   社会保险业务管理事务</t>
  </si>
  <si>
    <t xml:space="preserve">   社会保险经办机构</t>
  </si>
  <si>
    <t xml:space="preserve">   其他人力资源和社会保障管理事务支出</t>
  </si>
  <si>
    <t xml:space="preserve">   民政管理事务</t>
  </si>
  <si>
    <t xml:space="preserve">   拥军优属</t>
  </si>
  <si>
    <t xml:space="preserve">   老龄事务</t>
  </si>
  <si>
    <t xml:space="preserve">   行政区划和地名管理</t>
  </si>
  <si>
    <t xml:space="preserve">   基层政权和社区建设</t>
  </si>
  <si>
    <t xml:space="preserve">   其他民政管理事务支出</t>
  </si>
  <si>
    <t xml:space="preserve">   行政事业单位离退休</t>
  </si>
  <si>
    <t xml:space="preserve">   归口管理的行政单位离退休</t>
  </si>
  <si>
    <t xml:space="preserve">   事业单位离退休</t>
  </si>
  <si>
    <t xml:space="preserve">   离退休人员管理机构</t>
  </si>
  <si>
    <t xml:space="preserve">  机关事业单位基本养老保险缴费支出</t>
  </si>
  <si>
    <t xml:space="preserve">  机关事业单位职业年金缴费支出</t>
  </si>
  <si>
    <t xml:space="preserve">  对机关事业单位基本养老保险基金的补助</t>
  </si>
  <si>
    <t xml:space="preserve">   其他行政事业单位离退休支出</t>
  </si>
  <si>
    <t xml:space="preserve">   就业补助</t>
  </si>
  <si>
    <t xml:space="preserve">    就业创业服务补贴</t>
  </si>
  <si>
    <t xml:space="preserve">   社会保险补贴</t>
  </si>
  <si>
    <t xml:space="preserve">   小额担保贷款贴息</t>
  </si>
  <si>
    <t xml:space="preserve">   就业见习补贴</t>
  </si>
  <si>
    <t xml:space="preserve">   其他就业补助支出</t>
  </si>
  <si>
    <t xml:space="preserve">   抚恤</t>
  </si>
  <si>
    <t xml:space="preserve">   死亡抚恤</t>
  </si>
  <si>
    <t xml:space="preserve">   伤残抚恤</t>
  </si>
  <si>
    <t xml:space="preserve">   在乡复员、退伍军人生活补助</t>
  </si>
  <si>
    <t xml:space="preserve">   优抚事业单位支出</t>
  </si>
  <si>
    <t xml:space="preserve">   义务兵优待</t>
  </si>
  <si>
    <t xml:space="preserve">   农村籍退役士兵老年生活补助</t>
  </si>
  <si>
    <t xml:space="preserve">   其他优抚支出</t>
  </si>
  <si>
    <t xml:space="preserve">   退役安置</t>
  </si>
  <si>
    <t xml:space="preserve">   退役士兵安置</t>
  </si>
  <si>
    <t xml:space="preserve">   军队移交政府的离退休人员安置</t>
  </si>
  <si>
    <t xml:space="preserve">   军队移交政府离退休干部管理机构</t>
  </si>
  <si>
    <t xml:space="preserve">   退役士兵管理教育</t>
  </si>
  <si>
    <t xml:space="preserve">   社会福利</t>
  </si>
  <si>
    <t xml:space="preserve">   儿童福利</t>
  </si>
  <si>
    <t xml:space="preserve">   老年福利</t>
  </si>
  <si>
    <t xml:space="preserve">   殡葬</t>
  </si>
  <si>
    <t xml:space="preserve">   残疾人事业</t>
  </si>
  <si>
    <t xml:space="preserve">   残疾人康复</t>
  </si>
  <si>
    <t xml:space="preserve">   残疾人就业和扶贫</t>
  </si>
  <si>
    <t xml:space="preserve">   残疾人生活和护理补贴</t>
  </si>
  <si>
    <t xml:space="preserve">   其他残疾人事业支出</t>
  </si>
  <si>
    <t xml:space="preserve">   自然灾害生活救助</t>
  </si>
  <si>
    <t xml:space="preserve">   中央自然灾害生活补助</t>
  </si>
  <si>
    <t xml:space="preserve">   地方自然灾害生活补助</t>
  </si>
  <si>
    <t xml:space="preserve">   其他自然灾害生活救助支出</t>
  </si>
  <si>
    <t xml:space="preserve">   红十字事业</t>
  </si>
  <si>
    <t xml:space="preserve">   最低生活保障</t>
  </si>
  <si>
    <t xml:space="preserve">   城市最低生活保障金支出</t>
  </si>
  <si>
    <t xml:space="preserve">   农村最低生活保障金支出</t>
  </si>
  <si>
    <t xml:space="preserve">   临时救助</t>
  </si>
  <si>
    <t xml:space="preserve">   临时救助支出</t>
  </si>
  <si>
    <t xml:space="preserve">   流浪乞讨人员救助支出</t>
  </si>
  <si>
    <t xml:space="preserve">   特困人员供养</t>
  </si>
  <si>
    <r>
      <t xml:space="preserve">   </t>
    </r>
    <r>
      <rPr>
        <sz val="10"/>
        <rFont val="方正仿宋_GBK"/>
        <family val="0"/>
      </rPr>
      <t>城市特困人员供养支出</t>
    </r>
  </si>
  <si>
    <t xml:space="preserve">   农村特困人员救助供养支出</t>
  </si>
  <si>
    <t xml:space="preserve">   其他生活救助</t>
  </si>
  <si>
    <t xml:space="preserve">   其他农村生活救助</t>
  </si>
  <si>
    <t xml:space="preserve">  财政对基本养老保险基金的补助</t>
  </si>
  <si>
    <t xml:space="preserve">  财政对城乡居民基本养老保险基金的补助</t>
  </si>
  <si>
    <t xml:space="preserve">  财政对其他社会保险基金的补助</t>
  </si>
  <si>
    <t xml:space="preserve">  财政对生育保险基金的补助</t>
  </si>
  <si>
    <t xml:space="preserve">  其他财政对社会保险基金的补助</t>
  </si>
  <si>
    <t xml:space="preserve">   其他社会保障和就业支出(款)</t>
  </si>
  <si>
    <t xml:space="preserve">   其他社会保障和就业支出(项)</t>
  </si>
  <si>
    <t>八、医疗卫生与计划生育支出</t>
  </si>
  <si>
    <t xml:space="preserve">   医疗卫生与计划生育管理事务</t>
  </si>
  <si>
    <t xml:space="preserve">   其他医疗卫生与计划生育支出</t>
  </si>
  <si>
    <t xml:space="preserve">   公立医院</t>
  </si>
  <si>
    <t xml:space="preserve">   综合医院</t>
  </si>
  <si>
    <t xml:space="preserve">   中医(民族)医院</t>
  </si>
  <si>
    <t xml:space="preserve">   其他公立医院支出</t>
  </si>
  <si>
    <t xml:space="preserve">   基层医疗卫生机构</t>
  </si>
  <si>
    <t xml:space="preserve">   乡镇卫生院</t>
  </si>
  <si>
    <t xml:space="preserve">   其他基层医疗卫生机构支出</t>
  </si>
  <si>
    <t xml:space="preserve">   公共卫生</t>
  </si>
  <si>
    <t xml:space="preserve">   疾病预防控制机构</t>
  </si>
  <si>
    <t xml:space="preserve">   卫生监督机构</t>
  </si>
  <si>
    <t xml:space="preserve">   妇幼保健机构</t>
  </si>
  <si>
    <t xml:space="preserve">   基本公共卫生服务</t>
  </si>
  <si>
    <t xml:space="preserve">   重大公共卫生专项</t>
  </si>
  <si>
    <t xml:space="preserve">   其他公共卫生支出</t>
  </si>
  <si>
    <t xml:space="preserve">  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</si>
  <si>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</si>
  <si>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</si>
  <si>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</si>
  <si>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  优抚对象医疗补助</t>
  </si>
  <si>
    <t xml:space="preserve">   新型农村合作医疗</t>
  </si>
  <si>
    <t xml:space="preserve">   城镇居民基本医疗保险</t>
  </si>
  <si>
    <t xml:space="preserve">   城乡医疗救助</t>
  </si>
  <si>
    <t xml:space="preserve">   其他行政事业单位医疗支出</t>
  </si>
  <si>
    <t xml:space="preserve">   中医药</t>
  </si>
  <si>
    <t xml:space="preserve">   中医(民族医)药专项</t>
  </si>
  <si>
    <t xml:space="preserve">   计划生育事务</t>
  </si>
  <si>
    <t xml:space="preserve">   计划生育家庭奖励</t>
  </si>
  <si>
    <t xml:space="preserve">   计划生育、生殖健康促进工程</t>
  </si>
  <si>
    <t xml:space="preserve">   计划生育免费基本技术服务</t>
  </si>
  <si>
    <t xml:space="preserve">   人口和计划生育服务网络建设</t>
  </si>
  <si>
    <t xml:space="preserve">   计划生育避孕药具经费</t>
  </si>
  <si>
    <t xml:space="preserve">   人口和计划生育宣传教育经费</t>
  </si>
  <si>
    <t xml:space="preserve">   流动人口计划生育管理和服务</t>
  </si>
  <si>
    <t xml:space="preserve">   其他人口与计划生育事务支出</t>
  </si>
  <si>
    <t xml:space="preserve">   计划生育机构</t>
  </si>
  <si>
    <t xml:space="preserve">   计划生育服务</t>
  </si>
  <si>
    <t xml:space="preserve">   其他计划生育事务支出</t>
  </si>
  <si>
    <t xml:space="preserve">   食品和药品监督管理事务</t>
  </si>
  <si>
    <t xml:space="preserve">    一般行政管理事务</t>
  </si>
  <si>
    <t xml:space="preserve">    药品事务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</si>
  <si>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</si>
  <si>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</si>
  <si>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</si>
  <si>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  财政对基本医疗保险基金的补助</t>
  </si>
  <si>
    <t xml:space="preserve">   财政对城乡居民基本医疗保险基金的补助</t>
  </si>
  <si>
    <t xml:space="preserve">   医疗救助</t>
  </si>
  <si>
    <t xml:space="preserve">   其他医疗救助支出</t>
  </si>
  <si>
    <t xml:space="preserve">   优抚对象医疗</t>
  </si>
  <si>
    <t xml:space="preserve">   其他医疗卫生与计划生育支出(款)</t>
  </si>
  <si>
    <t xml:space="preserve">   其他医疗卫生与计划生育支出(项)</t>
  </si>
  <si>
    <t>九、节能环保支出</t>
  </si>
  <si>
    <t xml:space="preserve">   环境保护管理事务</t>
  </si>
  <si>
    <t xml:space="preserve">   环境保护宣传</t>
  </si>
  <si>
    <t xml:space="preserve">   其他环境保护管理事务支出</t>
  </si>
  <si>
    <t xml:space="preserve">   环境监测与监察</t>
  </si>
  <si>
    <t xml:space="preserve">   其他环境监测与监察支出</t>
  </si>
  <si>
    <t xml:space="preserve">   污染防治</t>
  </si>
  <si>
    <t xml:space="preserve">    大气</t>
  </si>
  <si>
    <t xml:space="preserve">   排污费安排的支出</t>
  </si>
  <si>
    <t xml:space="preserve">   其他污染防治支出</t>
  </si>
  <si>
    <t xml:space="preserve">   自然生态保护</t>
  </si>
  <si>
    <t xml:space="preserve">   农村环境保护</t>
  </si>
  <si>
    <t xml:space="preserve">   自然保护区</t>
  </si>
  <si>
    <t xml:space="preserve">   生物及物种资源保护</t>
  </si>
  <si>
    <t xml:space="preserve">   天然林保护</t>
  </si>
  <si>
    <t xml:space="preserve">   森林管护</t>
  </si>
  <si>
    <t xml:space="preserve">   天然林保护工程建设 </t>
  </si>
  <si>
    <t xml:space="preserve">   停伐补助</t>
  </si>
  <si>
    <t xml:space="preserve">   退耕还林</t>
  </si>
  <si>
    <r>
      <t xml:space="preserve"> </t>
    </r>
    <r>
      <rPr>
        <sz val="10"/>
        <rFont val="方正仿宋_GBK"/>
        <family val="0"/>
      </rPr>
      <t xml:space="preserve">  退耕现金</t>
    </r>
  </si>
  <si>
    <t xml:space="preserve">   退耕还林工程建设</t>
  </si>
  <si>
    <t xml:space="preserve">   其他退耕还林支出</t>
  </si>
  <si>
    <t xml:space="preserve">   风沙荒漠治理</t>
  </si>
  <si>
    <t xml:space="preserve">   其他风沙荒漠治理支出</t>
  </si>
  <si>
    <t xml:space="preserve">   能源节约利用(款)</t>
  </si>
  <si>
    <t xml:space="preserve">   能源节约利用(项)</t>
  </si>
  <si>
    <t xml:space="preserve">   污染减排</t>
  </si>
  <si>
    <t xml:space="preserve">   环境监测与信息</t>
  </si>
  <si>
    <t xml:space="preserve">   环境执法监察</t>
  </si>
  <si>
    <t xml:space="preserve">   减排专项支出</t>
  </si>
  <si>
    <t xml:space="preserve">   其他节能环保支出（款）</t>
  </si>
  <si>
    <t xml:space="preserve">   其他节能环保支出（项）</t>
  </si>
  <si>
    <t>十、城乡社区支出</t>
  </si>
  <si>
    <t xml:space="preserve">   城乡社区管理事务</t>
  </si>
  <si>
    <t xml:space="preserve">   城管执法</t>
  </si>
  <si>
    <t xml:space="preserve">   工程建设管理</t>
  </si>
  <si>
    <t xml:space="preserve">   市政公用行业市场监管</t>
  </si>
  <si>
    <t xml:space="preserve">   住宅建设与房地产市场监管</t>
  </si>
  <si>
    <t xml:space="preserve">   其他城乡社区管理事务支出</t>
  </si>
  <si>
    <t xml:space="preserve">   城乡社区规划与管理(款)</t>
  </si>
  <si>
    <t xml:space="preserve">   城乡社区规划与管理(项)</t>
  </si>
  <si>
    <t xml:space="preserve">   城乡社区公共设施</t>
  </si>
  <si>
    <t xml:space="preserve">   小城镇基础设施建设</t>
  </si>
  <si>
    <t xml:space="preserve">   其他城乡社区公共设施支出</t>
  </si>
  <si>
    <t xml:space="preserve">   城乡社区环境卫生(款)</t>
  </si>
  <si>
    <t xml:space="preserve">   城乡社区环境卫生(项)</t>
  </si>
  <si>
    <t xml:space="preserve">   建设市场管理与监督(款)</t>
  </si>
  <si>
    <t xml:space="preserve">   建设市场管理与监督(项)</t>
  </si>
  <si>
    <t xml:space="preserve">   其他城乡社区支出(款)</t>
  </si>
  <si>
    <t xml:space="preserve">   其他城乡社区支出(项)</t>
  </si>
  <si>
    <t>十一、农林水支出</t>
  </si>
  <si>
    <t xml:space="preserve">   农业</t>
  </si>
  <si>
    <t xml:space="preserve">   科技转化与推广服务</t>
  </si>
  <si>
    <t xml:space="preserve">   病虫害控制</t>
  </si>
  <si>
    <t xml:space="preserve">   农产品质量安全</t>
  </si>
  <si>
    <t xml:space="preserve">   执法监管</t>
  </si>
  <si>
    <t xml:space="preserve">   统计监测与信息服务</t>
  </si>
  <si>
    <t xml:space="preserve">   农业行业业务管理</t>
  </si>
  <si>
    <t xml:space="preserve">   防灾救灾</t>
  </si>
  <si>
    <t xml:space="preserve">   农业生产支持补贴</t>
  </si>
  <si>
    <t xml:space="preserve">   农业生产保险补贴</t>
  </si>
  <si>
    <t xml:space="preserve">   农业组织化与产业化经营</t>
  </si>
  <si>
    <t xml:space="preserve">   农产品加工与促销</t>
  </si>
  <si>
    <t xml:space="preserve">   农村公益事业</t>
  </si>
  <si>
    <t xml:space="preserve">   农业资源保护修复与利用</t>
  </si>
  <si>
    <t xml:space="preserve">   农村道路建设</t>
  </si>
  <si>
    <t xml:space="preserve">   对高校毕业生到基层任职补助</t>
  </si>
  <si>
    <t xml:space="preserve">   其他农业支出</t>
  </si>
  <si>
    <t xml:space="preserve">   林业</t>
  </si>
  <si>
    <t xml:space="preserve">   林业事业机构</t>
  </si>
  <si>
    <t xml:space="preserve">   森林培育</t>
  </si>
  <si>
    <t xml:space="preserve">   森林资源管理</t>
  </si>
  <si>
    <t xml:space="preserve">   森林资源监测</t>
  </si>
  <si>
    <t xml:space="preserve">   森林生态效益补偿</t>
  </si>
  <si>
    <t xml:space="preserve">   林业自然保护区</t>
  </si>
  <si>
    <t xml:space="preserve">   林业执法与监督</t>
  </si>
  <si>
    <t xml:space="preserve">   动植物保护</t>
  </si>
  <si>
    <t xml:space="preserve">   林业工程与项目管理</t>
  </si>
  <si>
    <t xml:space="preserve">   林业产业化</t>
  </si>
  <si>
    <t xml:space="preserve">   林业贷款贴息</t>
  </si>
  <si>
    <t xml:space="preserve">   石油价格改革对林业的补贴</t>
  </si>
  <si>
    <t xml:space="preserve">   森林保险保费补贴</t>
  </si>
  <si>
    <t xml:space="preserve">   林业防灾减灾</t>
  </si>
  <si>
    <t xml:space="preserve">   其他林业支出</t>
  </si>
  <si>
    <t xml:space="preserve">   水利</t>
  </si>
  <si>
    <t xml:space="preserve">   水利工程建设</t>
  </si>
  <si>
    <t xml:space="preserve">   水利工程运行与维护</t>
  </si>
  <si>
    <t xml:space="preserve">   水土保持</t>
  </si>
  <si>
    <t xml:space="preserve">   水利前期工作</t>
  </si>
  <si>
    <t xml:space="preserve">   水资源节约管理与保护</t>
  </si>
  <si>
    <t xml:space="preserve">   水质监测</t>
  </si>
  <si>
    <t xml:space="preserve">   防汛</t>
  </si>
  <si>
    <t xml:space="preserve">   抗旱</t>
  </si>
  <si>
    <t xml:space="preserve">   农田水利</t>
  </si>
  <si>
    <t xml:space="preserve">   水利技术推广</t>
  </si>
  <si>
    <t xml:space="preserve">   大中型水库移民后期扶持专项支出</t>
  </si>
  <si>
    <t xml:space="preserve">   水资源费安排的支出</t>
  </si>
  <si>
    <t xml:space="preserve">   农村人畜饮水</t>
  </si>
  <si>
    <t xml:space="preserve">   其他水利支出</t>
  </si>
  <si>
    <t xml:space="preserve">   扶贫</t>
  </si>
  <si>
    <t xml:space="preserve">   农村基础设施建设</t>
  </si>
  <si>
    <t xml:space="preserve">   生产发展</t>
  </si>
  <si>
    <t xml:space="preserve">   扶贫贷款奖补和贴息</t>
  </si>
  <si>
    <t xml:space="preserve">   扶贫事业机构</t>
  </si>
  <si>
    <t xml:space="preserve">   其他扶贫支出</t>
  </si>
  <si>
    <t xml:space="preserve">   农业综合开发</t>
  </si>
  <si>
    <t xml:space="preserve">   土地治理</t>
  </si>
  <si>
    <t xml:space="preserve">   产业化发展</t>
  </si>
  <si>
    <t xml:space="preserve">   其他农业综合开发支出</t>
  </si>
  <si>
    <t xml:space="preserve">   农村综合改革</t>
  </si>
  <si>
    <t xml:space="preserve">   对村级一事一议的补助</t>
  </si>
  <si>
    <t xml:space="preserve">   对村民委员会和村党支部的补助</t>
  </si>
  <si>
    <t xml:space="preserve">   普惠金融发展支出</t>
  </si>
  <si>
    <t xml:space="preserve">   支持农村金融机构</t>
  </si>
  <si>
    <t xml:space="preserve">   涉农贷款增量奖励</t>
  </si>
  <si>
    <t xml:space="preserve">   农业保险保费补贴</t>
  </si>
  <si>
    <t xml:space="preserve">   创业担保贷款贴息</t>
  </si>
  <si>
    <t xml:space="preserve">   其他金融支农支持</t>
  </si>
  <si>
    <t xml:space="preserve">   其他农林水支出(款)</t>
  </si>
  <si>
    <t xml:space="preserve">   其他农林水支出(项)</t>
  </si>
  <si>
    <t>十二、交通运输支出</t>
  </si>
  <si>
    <t xml:space="preserve">   公路水路运输</t>
  </si>
  <si>
    <t xml:space="preserve">   公路新建</t>
  </si>
  <si>
    <t xml:space="preserve">   公路养护</t>
  </si>
  <si>
    <t xml:space="preserve">   公路运输管理</t>
  </si>
  <si>
    <t xml:space="preserve">   其他公路水路运输支出</t>
  </si>
  <si>
    <t xml:space="preserve">   石油价格改革对交通运输的补贴</t>
  </si>
  <si>
    <t xml:space="preserve">   对城市公交的补贴</t>
  </si>
  <si>
    <t xml:space="preserve">   对农村道路客运的补贴</t>
  </si>
  <si>
    <t xml:space="preserve">   对出租车的补贴</t>
  </si>
  <si>
    <t xml:space="preserve">   石油价格改革补贴其他支出</t>
  </si>
  <si>
    <t xml:space="preserve">   车辆购置税支出</t>
  </si>
  <si>
    <t>车辆购置税用于农村公路建设支出</t>
  </si>
  <si>
    <t>车辆购置税用于老旧汽车报废更新补贴</t>
  </si>
  <si>
    <t xml:space="preserve">   其他交通运输支出(款)</t>
  </si>
  <si>
    <t xml:space="preserve">   其他交通运输支出(项)</t>
  </si>
  <si>
    <t>十三、资源勘探信息等支出</t>
  </si>
  <si>
    <t xml:space="preserve">   资源勘探开发</t>
  </si>
  <si>
    <t xml:space="preserve">   其他资源勘探业支出</t>
  </si>
  <si>
    <t xml:space="preserve">   制造业</t>
  </si>
  <si>
    <t xml:space="preserve">   其他制造业支出</t>
  </si>
  <si>
    <t xml:space="preserve">   工业和信息产业监管</t>
  </si>
  <si>
    <t xml:space="preserve">   无线电监管</t>
  </si>
  <si>
    <t xml:space="preserve">   工业和信息产业支持</t>
  </si>
  <si>
    <t xml:space="preserve">   其他工业和信息产业监管支出</t>
  </si>
  <si>
    <t xml:space="preserve">   安全生产监管</t>
  </si>
  <si>
    <t xml:space="preserve">   安全监管监察专项</t>
  </si>
  <si>
    <t xml:space="preserve">   煤炭安全</t>
  </si>
  <si>
    <t xml:space="preserve">   其他安全生产监管支出</t>
  </si>
  <si>
    <t xml:space="preserve">   支持中小企业发展和管理支出</t>
  </si>
  <si>
    <t xml:space="preserve">   科技型中小企业技术创新基金</t>
  </si>
  <si>
    <t xml:space="preserve">   中小企业发展专项</t>
  </si>
  <si>
    <r>
      <t xml:space="preserve"> </t>
    </r>
    <r>
      <rPr>
        <sz val="10"/>
        <rFont val="方正仿宋_GBK"/>
        <family val="0"/>
      </rPr>
      <t xml:space="preserve">  其他支持中小企业发展和管理支出</t>
    </r>
  </si>
  <si>
    <t xml:space="preserve">   其他资源勘探信息等支出(款)</t>
  </si>
  <si>
    <t xml:space="preserve">   建设项目贷款贴息</t>
  </si>
  <si>
    <t xml:space="preserve">   技术改造支出</t>
  </si>
  <si>
    <t xml:space="preserve">   其他资源勘探信息等支出(项)</t>
  </si>
  <si>
    <t>十四、商业服务业等支出</t>
  </si>
  <si>
    <t xml:space="preserve">   商业流通事务</t>
  </si>
  <si>
    <t xml:space="preserve">   其他商业流通事务支出</t>
  </si>
  <si>
    <t xml:space="preserve">   旅游业管理与服务支出</t>
  </si>
  <si>
    <t xml:space="preserve">   旅游宣传</t>
  </si>
  <si>
    <r>
      <t xml:space="preserve"> </t>
    </r>
    <r>
      <rPr>
        <sz val="10"/>
        <rFont val="方正仿宋_GBK"/>
        <family val="0"/>
      </rPr>
      <t xml:space="preserve">  旅游行业业务管理</t>
    </r>
  </si>
  <si>
    <t xml:space="preserve">   其他旅游业管理与服务支出</t>
  </si>
  <si>
    <t xml:space="preserve">   涉外发展服务支出</t>
  </si>
  <si>
    <t xml:space="preserve">   其他涉外发展服务支出</t>
  </si>
  <si>
    <t xml:space="preserve">  其他商业服务业等支出(款)</t>
  </si>
  <si>
    <t xml:space="preserve">    其他商业服务业等支出(项)</t>
  </si>
  <si>
    <t>十五、金融支出</t>
  </si>
  <si>
    <t xml:space="preserve">   金融部门监管支出</t>
  </si>
  <si>
    <t xml:space="preserve">   金融部门其他监管支出</t>
  </si>
  <si>
    <t xml:space="preserve">   其他金融支出(款)</t>
  </si>
  <si>
    <t xml:space="preserve">   其他金融支出(项)</t>
  </si>
  <si>
    <t>十六、国土海洋气象等支出</t>
  </si>
  <si>
    <t xml:space="preserve">   国土资源事务</t>
  </si>
  <si>
    <t xml:space="preserve">   土地资源利用与保护</t>
  </si>
  <si>
    <t xml:space="preserve">    国土整治</t>
  </si>
  <si>
    <t xml:space="preserve">   地质灾害防治</t>
  </si>
  <si>
    <t xml:space="preserve">   矿产资源专项收入安排的支出</t>
  </si>
  <si>
    <t xml:space="preserve">   其他国土资源事务支出</t>
  </si>
  <si>
    <t xml:space="preserve">   测绘事务</t>
  </si>
  <si>
    <t xml:space="preserve">   其他测绘事务支出</t>
  </si>
  <si>
    <t xml:space="preserve">   地震事务</t>
  </si>
  <si>
    <t xml:space="preserve">   地震灾害预防</t>
  </si>
  <si>
    <t xml:space="preserve">   地震预测预报</t>
  </si>
  <si>
    <t xml:space="preserve">   地震应急救援</t>
  </si>
  <si>
    <t xml:space="preserve">   气象事务</t>
  </si>
  <si>
    <t xml:space="preserve">   气象服务</t>
  </si>
  <si>
    <t xml:space="preserve">  其他国土海洋气象等支出(款)</t>
  </si>
  <si>
    <t xml:space="preserve">  其他国土海洋气象等支出(项)</t>
  </si>
  <si>
    <t>十七、住房保障支出</t>
  </si>
  <si>
    <t xml:space="preserve">   保障性安居工程支出</t>
  </si>
  <si>
    <t xml:space="preserve">   棚户区改造</t>
  </si>
  <si>
    <t xml:space="preserve">   农村危房改造</t>
  </si>
  <si>
    <t xml:space="preserve">   公共租赁住房</t>
  </si>
  <si>
    <t xml:space="preserve">   保障性住房租金补贴</t>
  </si>
  <si>
    <t xml:space="preserve">   其他保障性安居工程支出</t>
  </si>
  <si>
    <t xml:space="preserve">    住房改革支出</t>
  </si>
  <si>
    <t xml:space="preserve">    住房公积金</t>
  </si>
  <si>
    <t xml:space="preserve">    提租补贴</t>
  </si>
  <si>
    <t xml:space="preserve">    购房补贴</t>
  </si>
  <si>
    <t>十八、粮油物资储备支出</t>
  </si>
  <si>
    <t xml:space="preserve">   粮油事务</t>
  </si>
  <si>
    <t xml:space="preserve">   粮食财务挂账利息补贴</t>
  </si>
  <si>
    <t xml:space="preserve">   粮食风险基金</t>
  </si>
  <si>
    <t xml:space="preserve">   其他粮油事务支出</t>
  </si>
  <si>
    <t xml:space="preserve">  物资事务</t>
  </si>
  <si>
    <t xml:space="preserve">  仓库建设</t>
  </si>
  <si>
    <t xml:space="preserve">   粮油储备</t>
  </si>
  <si>
    <t xml:space="preserve">   储备粮油差价补贴</t>
  </si>
  <si>
    <t xml:space="preserve">   储备粮(油)库建设</t>
  </si>
  <si>
    <t xml:space="preserve">   重要商品储备</t>
  </si>
  <si>
    <t xml:space="preserve">   肉类储备</t>
  </si>
  <si>
    <t>十九、其他支出(类)</t>
  </si>
  <si>
    <t xml:space="preserve">   其他支出(款)</t>
  </si>
  <si>
    <t xml:space="preserve">   其他支出(项)</t>
  </si>
  <si>
    <t>二十、债务付息支出</t>
  </si>
  <si>
    <t xml:space="preserve">   地方政府一般债务付息支出</t>
  </si>
  <si>
    <t xml:space="preserve">   地方政府一般债券付息支出</t>
  </si>
  <si>
    <t xml:space="preserve">   地方政府向外国政府借款付息支出</t>
  </si>
  <si>
    <t>二十一、债务发行费用支出</t>
  </si>
  <si>
    <t xml:space="preserve">   地方政府债务发行费用支出</t>
  </si>
  <si>
    <t xml:space="preserve">   一般债务发行费用支出</t>
  </si>
  <si>
    <t>支出总计</t>
  </si>
  <si>
    <t>附表3</t>
  </si>
  <si>
    <t xml:space="preserve">    单位：万元</t>
  </si>
  <si>
    <t>比预算增减</t>
  </si>
  <si>
    <t>一、城市公用事业附加收入</t>
  </si>
  <si>
    <t>二、国有土地收益基金收入</t>
  </si>
  <si>
    <t>三、农业土地开发资金收入</t>
  </si>
  <si>
    <t>四、国有土地使用权出让收入</t>
  </si>
  <si>
    <t>五、城市基础设施配套费收入</t>
  </si>
  <si>
    <t>六、污水处理费收入</t>
  </si>
  <si>
    <t>七、政府住房基金收入</t>
  </si>
  <si>
    <t>八、其他基金收入</t>
  </si>
  <si>
    <t>九、上年结余收入</t>
  </si>
  <si>
    <t>附表4</t>
  </si>
  <si>
    <r>
      <t>富源县201</t>
    </r>
    <r>
      <rPr>
        <sz val="18"/>
        <rFont val="方正小标宋简体"/>
        <family val="0"/>
      </rPr>
      <t>8</t>
    </r>
    <r>
      <rPr>
        <sz val="18"/>
        <rFont val="方正小标宋简体"/>
        <family val="0"/>
      </rPr>
      <t>年政府性基金预算支出决算表</t>
    </r>
  </si>
  <si>
    <t xml:space="preserve">       单位：万元</t>
  </si>
  <si>
    <t>一、文化体育与传媒</t>
  </si>
  <si>
    <r>
      <t xml:space="preserve"> </t>
    </r>
    <r>
      <rPr>
        <sz val="10"/>
        <rFont val="方正仿宋_GBK"/>
        <family val="0"/>
      </rPr>
      <t xml:space="preserve">       </t>
    </r>
    <r>
      <rPr>
        <sz val="10"/>
        <rFont val="方正仿宋_GBK"/>
        <family val="0"/>
      </rPr>
      <t>国家电影事业发展专项资金及对应专项债务收入安排的支出</t>
    </r>
  </si>
  <si>
    <t xml:space="preserve">     资助国产影片放映</t>
  </si>
  <si>
    <r>
      <t xml:space="preserve"> </t>
    </r>
    <r>
      <rPr>
        <sz val="10"/>
        <rFont val="方正仿宋_GBK"/>
        <family val="0"/>
      </rPr>
      <t xml:space="preserve">      </t>
    </r>
    <r>
      <rPr>
        <sz val="10"/>
        <rFont val="方正仿宋_GBK"/>
        <family val="0"/>
      </rPr>
      <t>资助城市影院</t>
    </r>
  </si>
  <si>
    <t>二、社会保障和就业</t>
  </si>
  <si>
    <t>大中型水库移民后期扶持基金支出</t>
  </si>
  <si>
    <t xml:space="preserve">       移民补助</t>
  </si>
  <si>
    <r>
      <t xml:space="preserve"> </t>
    </r>
    <r>
      <rPr>
        <sz val="10"/>
        <rFont val="方正仿宋_GBK"/>
        <family val="0"/>
      </rPr>
      <t xml:space="preserve">     </t>
    </r>
    <r>
      <rPr>
        <sz val="10"/>
        <rFont val="方正仿宋_GBK"/>
        <family val="0"/>
      </rPr>
      <t>基础设施建设和经济发展</t>
    </r>
  </si>
  <si>
    <t>小型水库移民扶助基金及对应专项债务收入安排的支出</t>
  </si>
  <si>
    <t xml:space="preserve">    基础设施建设和经济发展</t>
  </si>
  <si>
    <t>三、城乡社区事务</t>
  </si>
  <si>
    <r>
      <t xml:space="preserve"> </t>
    </r>
    <r>
      <rPr>
        <sz val="10"/>
        <rFont val="方正仿宋_GBK"/>
        <family val="0"/>
      </rPr>
      <t xml:space="preserve">     </t>
    </r>
    <r>
      <rPr>
        <sz val="10"/>
        <rFont val="方正仿宋_GBK"/>
        <family val="0"/>
      </rPr>
      <t>政府住房基金及对应专项债务收入安排的支出</t>
    </r>
  </si>
  <si>
    <r>
      <t xml:space="preserve"> </t>
    </r>
    <r>
      <rPr>
        <sz val="10"/>
        <rFont val="方正仿宋_GBK"/>
        <family val="0"/>
      </rPr>
      <t xml:space="preserve">    </t>
    </r>
    <r>
      <rPr>
        <sz val="10"/>
        <rFont val="方正仿宋_GBK"/>
        <family val="0"/>
      </rPr>
      <t>国有土地使用权出让收入及对应专项债务收入安排的支出</t>
    </r>
  </si>
  <si>
    <r>
      <t xml:space="preserve"> </t>
    </r>
    <r>
      <rPr>
        <sz val="10"/>
        <rFont val="方正仿宋_GBK"/>
        <family val="0"/>
      </rPr>
      <t xml:space="preserve">   </t>
    </r>
    <r>
      <rPr>
        <sz val="10"/>
        <rFont val="方正仿宋_GBK"/>
        <family val="0"/>
      </rPr>
      <t>国有土地收益基金及对应专项债务收入安排的支出</t>
    </r>
  </si>
  <si>
    <r>
      <t xml:space="preserve"> </t>
    </r>
    <r>
      <rPr>
        <sz val="10"/>
        <rFont val="方正仿宋_GBK"/>
        <family val="0"/>
      </rPr>
      <t xml:space="preserve">   </t>
    </r>
    <r>
      <rPr>
        <sz val="10"/>
        <rFont val="方正仿宋_GBK"/>
        <family val="0"/>
      </rPr>
      <t>农业土地开发资金及对应专项债务收入安排的支出</t>
    </r>
  </si>
  <si>
    <r>
      <t xml:space="preserve"> </t>
    </r>
    <r>
      <rPr>
        <sz val="10"/>
        <rFont val="方正仿宋_GBK"/>
        <family val="0"/>
      </rPr>
      <t xml:space="preserve">   </t>
    </r>
    <r>
      <rPr>
        <sz val="10"/>
        <rFont val="方正仿宋_GBK"/>
        <family val="0"/>
      </rPr>
      <t>新增建设用地土地有偿使用费及对应专项债务收入安排的支出</t>
    </r>
  </si>
  <si>
    <r>
      <t xml:space="preserve"> </t>
    </r>
    <r>
      <rPr>
        <sz val="10"/>
        <rFont val="方正仿宋_GBK"/>
        <family val="0"/>
      </rPr>
      <t xml:space="preserve">   </t>
    </r>
    <r>
      <rPr>
        <sz val="10"/>
        <rFont val="方正仿宋_GBK"/>
        <family val="0"/>
      </rPr>
      <t>城市基础设施配套费及对应专项债务收入安排的支出</t>
    </r>
  </si>
  <si>
    <r>
      <t xml:space="preserve"> </t>
    </r>
    <r>
      <rPr>
        <sz val="10"/>
        <rFont val="方正仿宋_GBK"/>
        <family val="0"/>
      </rPr>
      <t xml:space="preserve">   </t>
    </r>
    <r>
      <rPr>
        <sz val="10"/>
        <rFont val="方正仿宋_GBK"/>
        <family val="0"/>
      </rPr>
      <t>污水处理费及对应专项债务收入安排的支出</t>
    </r>
  </si>
  <si>
    <t>四、农林水事务</t>
  </si>
  <si>
    <r>
      <t xml:space="preserve"> </t>
    </r>
    <r>
      <rPr>
        <sz val="10"/>
        <rFont val="方正仿宋_GBK"/>
        <family val="0"/>
      </rPr>
      <t xml:space="preserve">     </t>
    </r>
    <r>
      <rPr>
        <sz val="10"/>
        <rFont val="方正仿宋_GBK"/>
        <family val="0"/>
      </rPr>
      <t>育林基金支出</t>
    </r>
  </si>
  <si>
    <r>
      <t xml:space="preserve"> </t>
    </r>
    <r>
      <rPr>
        <sz val="10"/>
        <rFont val="方正仿宋_GBK"/>
        <family val="0"/>
      </rPr>
      <t xml:space="preserve">    </t>
    </r>
    <r>
      <rPr>
        <sz val="10"/>
        <rFont val="方正仿宋_GBK"/>
        <family val="0"/>
      </rPr>
      <t>森林植被恢复费安排的支出</t>
    </r>
  </si>
  <si>
    <r>
      <t xml:space="preserve"> </t>
    </r>
    <r>
      <rPr>
        <sz val="10"/>
        <rFont val="方正仿宋_GBK"/>
        <family val="0"/>
      </rPr>
      <t xml:space="preserve">   </t>
    </r>
    <r>
      <rPr>
        <sz val="10"/>
        <rFont val="方正仿宋_GBK"/>
        <family val="0"/>
      </rPr>
      <t>中央水利建设基金支出</t>
    </r>
  </si>
  <si>
    <r>
      <t xml:space="preserve"> </t>
    </r>
    <r>
      <rPr>
        <sz val="10"/>
        <rFont val="方正仿宋_GBK"/>
        <family val="0"/>
      </rPr>
      <t xml:space="preserve">   </t>
    </r>
    <r>
      <rPr>
        <sz val="10"/>
        <rFont val="方正仿宋_GBK"/>
        <family val="0"/>
      </rPr>
      <t>地方水利建设基金支出</t>
    </r>
  </si>
  <si>
    <r>
      <t xml:space="preserve"> </t>
    </r>
    <r>
      <rPr>
        <sz val="10"/>
        <rFont val="方正仿宋_GBK"/>
        <family val="0"/>
      </rPr>
      <t xml:space="preserve">   </t>
    </r>
    <r>
      <rPr>
        <sz val="10"/>
        <rFont val="方正仿宋_GBK"/>
        <family val="0"/>
      </rPr>
      <t>大中型水库库区基金及对应专项债务收入安排的支出</t>
    </r>
  </si>
  <si>
    <r>
      <t xml:space="preserve"> </t>
    </r>
    <r>
      <rPr>
        <sz val="10"/>
        <rFont val="方正仿宋_GBK"/>
        <family val="0"/>
      </rPr>
      <t xml:space="preserve">   </t>
    </r>
    <r>
      <rPr>
        <sz val="10"/>
        <rFont val="方正仿宋_GBK"/>
        <family val="0"/>
      </rPr>
      <t>国家重大水利工程建设基金及对应专项债务收入安排的支出</t>
    </r>
  </si>
  <si>
    <t>五、商业服务业等支出</t>
  </si>
  <si>
    <t xml:space="preserve">  旅游发展基金支出</t>
  </si>
  <si>
    <t>六、资源勘探电力信息等事务</t>
  </si>
  <si>
    <r>
      <t xml:space="preserve"> </t>
    </r>
    <r>
      <rPr>
        <sz val="10"/>
        <rFont val="方正仿宋_GBK"/>
        <family val="0"/>
      </rPr>
      <t xml:space="preserve">    </t>
    </r>
    <r>
      <rPr>
        <sz val="10"/>
        <rFont val="方正仿宋_GBK"/>
        <family val="0"/>
      </rPr>
      <t>农网还贷资金支出</t>
    </r>
  </si>
  <si>
    <r>
      <t xml:space="preserve"> </t>
    </r>
    <r>
      <rPr>
        <sz val="10"/>
        <rFont val="方正仿宋_GBK"/>
        <family val="0"/>
      </rPr>
      <t xml:space="preserve">    </t>
    </r>
    <r>
      <rPr>
        <sz val="10"/>
        <rFont val="方正仿宋_GBK"/>
        <family val="0"/>
      </rPr>
      <t>新型墙体材料专项基金及对应专项债务收入安排的支出</t>
    </r>
  </si>
  <si>
    <t>七、其他支出</t>
  </si>
  <si>
    <t xml:space="preserve">  彩票发行销售机构业务费安排的支出</t>
  </si>
  <si>
    <r>
      <t xml:space="preserve"> </t>
    </r>
    <r>
      <rPr>
        <sz val="10"/>
        <rFont val="方正仿宋_GBK"/>
        <family val="0"/>
      </rPr>
      <t xml:space="preserve">   </t>
    </r>
    <r>
      <rPr>
        <sz val="10"/>
        <rFont val="方正仿宋_GBK"/>
        <family val="0"/>
      </rPr>
      <t>彩票公益金及对应专项债务收入安排的支出</t>
    </r>
  </si>
  <si>
    <t>八、债务付息支出</t>
  </si>
  <si>
    <r>
      <t xml:space="preserve"> </t>
    </r>
    <r>
      <rPr>
        <sz val="10"/>
        <rFont val="方正仿宋_GBK"/>
        <family val="0"/>
      </rPr>
      <t xml:space="preserve">    </t>
    </r>
    <r>
      <rPr>
        <sz val="10"/>
        <rFont val="方正仿宋_GBK"/>
        <family val="0"/>
      </rPr>
      <t>地方政府专项债务付息支出</t>
    </r>
  </si>
  <si>
    <t xml:space="preserve">               单位：万元</t>
  </si>
  <si>
    <r>
      <t>富源县2019</t>
    </r>
    <r>
      <rPr>
        <sz val="18"/>
        <rFont val="方正小标宋简体"/>
        <family val="0"/>
      </rPr>
      <t>年一般公共预算收入表</t>
    </r>
    <r>
      <rPr>
        <sz val="18"/>
        <rFont val="方正楷体简体"/>
        <family val="0"/>
      </rPr>
      <t>（草案）</t>
    </r>
  </si>
  <si>
    <t xml:space="preserve">        单位：万元</t>
  </si>
  <si>
    <t>2019年</t>
  </si>
  <si>
    <t>比2018年增减</t>
  </si>
  <si>
    <t>预算数</t>
  </si>
  <si>
    <t>富源县2019年转移性收入测算表（草案）</t>
  </si>
  <si>
    <t xml:space="preserve">                             单位：万元</t>
  </si>
  <si>
    <t>万元</t>
  </si>
  <si>
    <r>
      <t xml:space="preserve">    1.</t>
    </r>
    <r>
      <rPr>
        <sz val="12"/>
        <color indexed="8"/>
        <rFont val="方正仿宋_GBK"/>
        <family val="0"/>
      </rPr>
      <t>所得税基数返还收入</t>
    </r>
  </si>
  <si>
    <r>
      <t xml:space="preserve">    3.</t>
    </r>
    <r>
      <rPr>
        <sz val="12"/>
        <color indexed="8"/>
        <rFont val="方正仿宋_GBK"/>
        <family val="0"/>
      </rPr>
      <t>增值税税收返还收入</t>
    </r>
  </si>
  <si>
    <r>
      <t xml:space="preserve">    4.</t>
    </r>
    <r>
      <rPr>
        <sz val="12"/>
        <color indexed="8"/>
        <rFont val="方正仿宋_GBK"/>
        <family val="0"/>
      </rPr>
      <t>消费税税收返还收入</t>
    </r>
  </si>
  <si>
    <r>
      <t xml:space="preserve">    5.</t>
    </r>
    <r>
      <rPr>
        <sz val="12"/>
        <color indexed="8"/>
        <rFont val="方正仿宋_GBK"/>
        <family val="0"/>
      </rPr>
      <t>增值税五五分成税收返还收入</t>
    </r>
  </si>
  <si>
    <r>
      <t xml:space="preserve">   6.</t>
    </r>
    <r>
      <rPr>
        <sz val="12"/>
        <color indexed="8"/>
        <rFont val="方正仿宋_GBK"/>
        <family val="0"/>
      </rPr>
      <t>其他返还性收入</t>
    </r>
  </si>
  <si>
    <r>
      <t xml:space="preserve">    1.</t>
    </r>
    <r>
      <rPr>
        <sz val="12"/>
        <color indexed="8"/>
        <rFont val="方正仿宋_GBK"/>
        <family val="0"/>
      </rPr>
      <t>体制定额补助收入</t>
    </r>
  </si>
  <si>
    <r>
      <t xml:space="preserve">    2.</t>
    </r>
    <r>
      <rPr>
        <sz val="12"/>
        <color indexed="8"/>
        <rFont val="方正仿宋_GBK"/>
        <family val="0"/>
      </rPr>
      <t>税返定额补助收入</t>
    </r>
  </si>
  <si>
    <r>
      <t xml:space="preserve">    3.</t>
    </r>
    <r>
      <rPr>
        <sz val="12"/>
        <color indexed="8"/>
        <rFont val="方正仿宋_GBK"/>
        <family val="0"/>
      </rPr>
      <t>均衡性转移支付收入</t>
    </r>
  </si>
  <si>
    <r>
      <t xml:space="preserve">   4.</t>
    </r>
    <r>
      <rPr>
        <sz val="12"/>
        <color indexed="8"/>
        <rFont val="方正仿宋_GBK"/>
        <family val="0"/>
      </rPr>
      <t>县级基本财力保障机制奖补资金收入</t>
    </r>
  </si>
  <si>
    <r>
      <t xml:space="preserve">   5.</t>
    </r>
    <r>
      <rPr>
        <sz val="12"/>
        <color indexed="8"/>
        <rFont val="方正仿宋_GBK"/>
        <family val="0"/>
      </rPr>
      <t>资源枯竭型城市转移支付收入</t>
    </r>
  </si>
  <si>
    <r>
      <t xml:space="preserve">   6.</t>
    </r>
    <r>
      <rPr>
        <sz val="12"/>
        <color indexed="8"/>
        <rFont val="方正仿宋_GBK"/>
        <family val="0"/>
      </rPr>
      <t>企业事业单位划转补助收入</t>
    </r>
  </si>
  <si>
    <r>
      <t xml:space="preserve">   8.</t>
    </r>
    <r>
      <rPr>
        <sz val="12"/>
        <color indexed="8"/>
        <rFont val="方正仿宋_GBK"/>
        <family val="0"/>
      </rPr>
      <t>城乡义务教育转移支付收入</t>
    </r>
  </si>
  <si>
    <r>
      <t xml:space="preserve">   9.</t>
    </r>
    <r>
      <rPr>
        <sz val="12"/>
        <color indexed="8"/>
        <rFont val="方正仿宋_GBK"/>
        <family val="0"/>
      </rPr>
      <t>基本养老金转移支付收入</t>
    </r>
  </si>
  <si>
    <r>
      <t xml:space="preserve">  10.</t>
    </r>
    <r>
      <rPr>
        <sz val="12"/>
        <color indexed="8"/>
        <rFont val="方正仿宋_GBK"/>
        <family val="0"/>
      </rPr>
      <t>城乡居民医疗保险转移支付收入</t>
    </r>
  </si>
  <si>
    <r>
      <t xml:space="preserve">   11.</t>
    </r>
    <r>
      <rPr>
        <sz val="12"/>
        <color indexed="8"/>
        <rFont val="方正仿宋_GBK"/>
        <family val="0"/>
      </rPr>
      <t>农村综合改革转移支付收入</t>
    </r>
  </si>
  <si>
    <r>
      <t xml:space="preserve">   12.</t>
    </r>
    <r>
      <rPr>
        <sz val="12"/>
        <color indexed="8"/>
        <rFont val="方正仿宋_GBK"/>
        <family val="0"/>
      </rPr>
      <t>产粮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0"/>
      </rPr>
      <t>油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方正仿宋_GBK"/>
        <family val="0"/>
      </rPr>
      <t>大县奖励资金收入</t>
    </r>
  </si>
  <si>
    <r>
      <t xml:space="preserve">   13.</t>
    </r>
    <r>
      <rPr>
        <sz val="12"/>
        <color indexed="8"/>
        <rFont val="方正仿宋_GBK"/>
        <family val="0"/>
      </rPr>
      <t>重点生态功能区转移支付收入</t>
    </r>
  </si>
  <si>
    <r>
      <t xml:space="preserve">   14.</t>
    </r>
    <r>
      <rPr>
        <sz val="12"/>
        <color indexed="8"/>
        <rFont val="方正仿宋_GBK"/>
        <family val="0"/>
      </rPr>
      <t>固定数额补助收入</t>
    </r>
  </si>
  <si>
    <r>
      <t xml:space="preserve">   15.</t>
    </r>
    <r>
      <rPr>
        <sz val="12"/>
        <color indexed="8"/>
        <rFont val="方正仿宋_GBK"/>
        <family val="0"/>
      </rPr>
      <t>贫困地区转移支付收入</t>
    </r>
  </si>
  <si>
    <r>
      <t xml:space="preserve">   16.</t>
    </r>
    <r>
      <rPr>
        <sz val="12"/>
        <color indexed="8"/>
        <rFont val="方正仿宋_GBK"/>
        <family val="0"/>
      </rPr>
      <t>其他一般性转移支付</t>
    </r>
  </si>
  <si>
    <r>
      <t xml:space="preserve"> </t>
    </r>
    <r>
      <rPr>
        <sz val="12"/>
        <color indexed="8"/>
        <rFont val="方正仿宋_GBK"/>
        <family val="0"/>
      </rPr>
      <t>（</t>
    </r>
    <r>
      <rPr>
        <sz val="12"/>
        <rFont val="Times New Roman"/>
        <family val="1"/>
      </rPr>
      <t>16</t>
    </r>
    <r>
      <rPr>
        <sz val="12"/>
        <rFont val="方正仿宋_GBK"/>
        <family val="0"/>
      </rPr>
      <t>）年村（社）干部绩效补贴</t>
    </r>
  </si>
  <si>
    <r>
      <t xml:space="preserve"> </t>
    </r>
    <r>
      <rPr>
        <sz val="10"/>
        <rFont val="方正仿宋_GBK"/>
        <family val="0"/>
      </rPr>
      <t>（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方正仿宋_GBK"/>
        <family val="0"/>
      </rPr>
      <t>）其他补助</t>
    </r>
  </si>
  <si>
    <t>其中：一般公共服务</t>
  </si>
  <si>
    <r>
      <t xml:space="preserve">          </t>
    </r>
    <r>
      <rPr>
        <sz val="12"/>
        <rFont val="方正仿宋_GBK"/>
        <family val="0"/>
      </rPr>
      <t>国防</t>
    </r>
  </si>
  <si>
    <r>
      <t xml:space="preserve">         </t>
    </r>
    <r>
      <rPr>
        <sz val="12"/>
        <rFont val="方正仿宋_GBK"/>
        <family val="0"/>
      </rPr>
      <t>公共安全</t>
    </r>
  </si>
  <si>
    <r>
      <t xml:space="preserve">         </t>
    </r>
    <r>
      <rPr>
        <sz val="12"/>
        <rFont val="方正仿宋_GBK"/>
        <family val="0"/>
      </rPr>
      <t>教育</t>
    </r>
  </si>
  <si>
    <r>
      <t xml:space="preserve">         </t>
    </r>
    <r>
      <rPr>
        <sz val="12"/>
        <rFont val="方正仿宋_GBK"/>
        <family val="0"/>
      </rPr>
      <t>科学技术</t>
    </r>
  </si>
  <si>
    <r>
      <t xml:space="preserve">        </t>
    </r>
    <r>
      <rPr>
        <sz val="12"/>
        <rFont val="方正仿宋_GBK"/>
        <family val="0"/>
      </rPr>
      <t>文化旅游体育与传媒</t>
    </r>
  </si>
  <si>
    <r>
      <t xml:space="preserve">        </t>
    </r>
    <r>
      <rPr>
        <sz val="12"/>
        <rFont val="方正仿宋_GBK"/>
        <family val="0"/>
      </rPr>
      <t>社会保障和就业</t>
    </r>
  </si>
  <si>
    <r>
      <t xml:space="preserve">       </t>
    </r>
    <r>
      <rPr>
        <sz val="12"/>
        <rFont val="方正仿宋_GBK"/>
        <family val="0"/>
      </rPr>
      <t>卫生健康</t>
    </r>
  </si>
  <si>
    <r>
      <t xml:space="preserve">       </t>
    </r>
    <r>
      <rPr>
        <sz val="12"/>
        <rFont val="方正仿宋_GBK"/>
        <family val="0"/>
      </rPr>
      <t>节能环保</t>
    </r>
  </si>
  <si>
    <r>
      <t xml:space="preserve">       </t>
    </r>
    <r>
      <rPr>
        <sz val="12"/>
        <rFont val="方正仿宋_GBK"/>
        <family val="0"/>
      </rPr>
      <t>城乡社区</t>
    </r>
  </si>
  <si>
    <r>
      <t xml:space="preserve">       </t>
    </r>
    <r>
      <rPr>
        <sz val="12"/>
        <rFont val="方正仿宋_GBK"/>
        <family val="0"/>
      </rPr>
      <t>农林水</t>
    </r>
  </si>
  <si>
    <r>
      <t xml:space="preserve">       </t>
    </r>
    <r>
      <rPr>
        <sz val="12"/>
        <rFont val="方正仿宋_GBK"/>
        <family val="0"/>
      </rPr>
      <t>交通运输</t>
    </r>
  </si>
  <si>
    <r>
      <t xml:space="preserve">       </t>
    </r>
    <r>
      <rPr>
        <sz val="12"/>
        <rFont val="方正仿宋_GBK"/>
        <family val="0"/>
      </rPr>
      <t>商业服务业等</t>
    </r>
  </si>
  <si>
    <r>
      <t xml:space="preserve">       </t>
    </r>
    <r>
      <rPr>
        <sz val="12"/>
        <rFont val="方正仿宋_GBK"/>
        <family val="0"/>
      </rPr>
      <t>金融</t>
    </r>
  </si>
  <si>
    <r>
      <t xml:space="preserve">   </t>
    </r>
    <r>
      <rPr>
        <sz val="12"/>
        <rFont val="Times New Roman"/>
        <family val="1"/>
      </rPr>
      <t xml:space="preserve">   </t>
    </r>
    <r>
      <rPr>
        <sz val="12"/>
        <rFont val="方正仿宋_GBK"/>
        <family val="0"/>
      </rPr>
      <t>自然资源海洋气象等</t>
    </r>
  </si>
  <si>
    <r>
      <t xml:space="preserve">       </t>
    </r>
    <r>
      <rPr>
        <sz val="12"/>
        <rFont val="方正仿宋_GBK"/>
        <family val="0"/>
      </rPr>
      <t>住房保障</t>
    </r>
  </si>
  <si>
    <r>
      <t xml:space="preserve">       </t>
    </r>
    <r>
      <rPr>
        <sz val="12"/>
        <rFont val="方正仿宋_GBK"/>
        <family val="0"/>
      </rPr>
      <t>粮油物资储备</t>
    </r>
  </si>
  <si>
    <r>
      <t xml:space="preserve">       </t>
    </r>
    <r>
      <rPr>
        <sz val="10"/>
        <rFont val="方正仿宋_GBK"/>
        <family val="0"/>
      </rPr>
      <t>灾害防治及应急管理支出</t>
    </r>
  </si>
  <si>
    <t>富源县2019年一般公共预算支出表（草案）</t>
  </si>
  <si>
    <t>2019年预算数</t>
  </si>
  <si>
    <t>备注</t>
  </si>
  <si>
    <t>合计</t>
  </si>
  <si>
    <t>本级财力数</t>
  </si>
  <si>
    <t>上级专项     补助数</t>
  </si>
  <si>
    <r>
      <t xml:space="preserve"> </t>
    </r>
    <r>
      <rPr>
        <b/>
        <sz val="10"/>
        <rFont val="方正仿宋_GBK"/>
        <family val="0"/>
      </rPr>
      <t xml:space="preserve"> </t>
    </r>
    <r>
      <rPr>
        <b/>
        <sz val="10"/>
        <rFont val="方正仿宋_GBK"/>
        <family val="0"/>
      </rPr>
      <t xml:space="preserve"> 人大事务</t>
    </r>
  </si>
  <si>
    <t xml:space="preserve">   财政委托业务支出</t>
  </si>
  <si>
    <t xml:space="preserve">  党委办公厅（室）及相关机构事务</t>
  </si>
  <si>
    <t xml:space="preserve">  一般行政管理事务</t>
  </si>
  <si>
    <r>
      <t xml:space="preserve">   </t>
    </r>
    <r>
      <rPr>
        <b/>
        <sz val="10"/>
        <rFont val="宋体"/>
        <family val="0"/>
      </rPr>
      <t>组织事务</t>
    </r>
  </si>
  <si>
    <r>
      <t xml:space="preserve">   </t>
    </r>
    <r>
      <rPr>
        <sz val="10"/>
        <rFont val="宋体"/>
        <family val="0"/>
      </rPr>
      <t>行政运行</t>
    </r>
  </si>
  <si>
    <r>
      <t xml:space="preserve">    </t>
    </r>
    <r>
      <rPr>
        <sz val="10"/>
        <rFont val="宋体"/>
        <family val="0"/>
      </rPr>
      <t>一般行政管理事务</t>
    </r>
  </si>
  <si>
    <r>
      <t xml:space="preserve">    </t>
    </r>
    <r>
      <rPr>
        <sz val="10"/>
        <rFont val="宋体"/>
        <family val="0"/>
      </rPr>
      <t>行政运行</t>
    </r>
  </si>
  <si>
    <t xml:space="preserve"> 统战事务</t>
  </si>
  <si>
    <t xml:space="preserve"> 其他共产党事务支出</t>
  </si>
  <si>
    <r>
      <t xml:space="preserve">     </t>
    </r>
    <r>
      <rPr>
        <sz val="10"/>
        <rFont val="宋体"/>
        <family val="0"/>
      </rPr>
      <t>行政运行</t>
    </r>
  </si>
  <si>
    <r>
      <t xml:space="preserve">     </t>
    </r>
    <r>
      <rPr>
        <sz val="10"/>
        <rFont val="宋体"/>
        <family val="0"/>
      </rPr>
      <t>一般行政管理事务</t>
    </r>
  </si>
  <si>
    <t xml:space="preserve"> 市场监督管理事务</t>
  </si>
  <si>
    <t xml:space="preserve"> 事业运行</t>
  </si>
  <si>
    <t xml:space="preserve"> 其他市场监督管理事务</t>
  </si>
  <si>
    <t xml:space="preserve">  其他一般公共服务支出(款)</t>
  </si>
  <si>
    <t>二、国防支出</t>
  </si>
  <si>
    <r>
      <t xml:space="preserve">   </t>
    </r>
    <r>
      <rPr>
        <b/>
        <sz val="10"/>
        <rFont val="宋体"/>
        <family val="0"/>
      </rPr>
      <t>国防动员</t>
    </r>
  </si>
  <si>
    <r>
      <t xml:space="preserve">   </t>
    </r>
    <r>
      <rPr>
        <b/>
        <sz val="10"/>
        <rFont val="宋体"/>
        <family val="0"/>
      </rPr>
      <t>武装警察部队</t>
    </r>
  </si>
  <si>
    <r>
      <t xml:space="preserve">   </t>
    </r>
    <r>
      <rPr>
        <sz val="10"/>
        <rFont val="宋体"/>
        <family val="0"/>
      </rPr>
      <t>武装警察部队</t>
    </r>
  </si>
  <si>
    <t xml:space="preserve"> 特别业务</t>
  </si>
  <si>
    <r>
      <t xml:space="preserve">   </t>
    </r>
    <r>
      <rPr>
        <sz val="10"/>
        <rFont val="宋体"/>
        <family val="0"/>
      </rPr>
      <t>社区矫正</t>
    </r>
  </si>
  <si>
    <r>
      <t xml:space="preserve">   </t>
    </r>
    <r>
      <rPr>
        <sz val="10"/>
        <rFont val="宋体"/>
        <family val="0"/>
      </rPr>
      <t>中专教育</t>
    </r>
  </si>
  <si>
    <t>六、文化旅游体育与传媒支出</t>
  </si>
  <si>
    <r>
      <t xml:space="preserve">   </t>
    </r>
    <r>
      <rPr>
        <b/>
        <sz val="10"/>
        <rFont val="宋体"/>
        <family val="0"/>
      </rPr>
      <t>文化和旅游</t>
    </r>
  </si>
  <si>
    <r>
      <t xml:space="preserve">   </t>
    </r>
    <r>
      <rPr>
        <sz val="10"/>
        <rFont val="宋体"/>
        <family val="0"/>
      </rPr>
      <t>文化和旅游市场管理</t>
    </r>
  </si>
  <si>
    <r>
      <t xml:space="preserve">   </t>
    </r>
    <r>
      <rPr>
        <sz val="10"/>
        <rFont val="宋体"/>
        <family val="0"/>
      </rPr>
      <t>其他文化和旅游支出</t>
    </r>
  </si>
  <si>
    <r>
      <t xml:space="preserve">   </t>
    </r>
    <r>
      <rPr>
        <b/>
        <sz val="10"/>
        <rFont val="宋体"/>
        <family val="0"/>
      </rPr>
      <t>新闻出版电影</t>
    </r>
  </si>
  <si>
    <r>
      <t xml:space="preserve">   </t>
    </r>
    <r>
      <rPr>
        <sz val="10"/>
        <rFont val="宋体"/>
        <family val="0"/>
      </rPr>
      <t>其他新闻出版电影支出</t>
    </r>
  </si>
  <si>
    <t xml:space="preserve"> 广播电视</t>
  </si>
  <si>
    <r>
      <t xml:space="preserve">  </t>
    </r>
    <r>
      <rPr>
        <b/>
        <sz val="10"/>
        <rFont val="宋体"/>
        <family val="0"/>
      </rPr>
      <t>其他文化体育与传媒支出</t>
    </r>
    <r>
      <rPr>
        <b/>
        <sz val="10"/>
        <rFont val="方正仿宋_GBK"/>
        <family val="0"/>
      </rPr>
      <t>(</t>
    </r>
    <r>
      <rPr>
        <b/>
        <sz val="10"/>
        <rFont val="宋体"/>
        <family val="0"/>
      </rPr>
      <t>款</t>
    </r>
    <r>
      <rPr>
        <b/>
        <sz val="10"/>
        <rFont val="方正仿宋_GBK"/>
        <family val="0"/>
      </rPr>
      <t>)</t>
    </r>
  </si>
  <si>
    <r>
      <t xml:space="preserve">   </t>
    </r>
    <r>
      <rPr>
        <b/>
        <sz val="10"/>
        <rFont val="宋体"/>
        <family val="0"/>
      </rPr>
      <t>人力资源和社会保障管理事务</t>
    </r>
  </si>
  <si>
    <r>
      <t xml:space="preserve">   </t>
    </r>
    <r>
      <rPr>
        <sz val="10"/>
        <rFont val="宋体"/>
        <family val="0"/>
      </rPr>
      <t>基层政权和社区建设</t>
    </r>
  </si>
  <si>
    <r>
      <t xml:space="preserve">   </t>
    </r>
    <r>
      <rPr>
        <sz val="10"/>
        <rFont val="宋体"/>
        <family val="0"/>
      </rPr>
      <t>其他社会福利支出</t>
    </r>
  </si>
  <si>
    <t xml:space="preserve">  残疾人生活和护理补贴</t>
  </si>
  <si>
    <t xml:space="preserve">   特困人员救助供养</t>
  </si>
  <si>
    <t xml:space="preserve">  农村特困人员救助供养支出</t>
  </si>
  <si>
    <r>
      <t xml:space="preserve">   </t>
    </r>
    <r>
      <rPr>
        <sz val="10"/>
        <rFont val="宋体"/>
        <family val="0"/>
      </rPr>
      <t>其他城市生活救助</t>
    </r>
  </si>
  <si>
    <r>
      <t xml:space="preserve">   </t>
    </r>
    <r>
      <rPr>
        <b/>
        <sz val="10"/>
        <rFont val="宋体"/>
        <family val="0"/>
      </rPr>
      <t>财政对基本养老保险基金的补助</t>
    </r>
  </si>
  <si>
    <r>
      <t xml:space="preserve">   </t>
    </r>
    <r>
      <rPr>
        <sz val="10"/>
        <rFont val="宋体"/>
        <family val="0"/>
      </rPr>
      <t>财政对城乡居民基本养老保险基金的补助</t>
    </r>
  </si>
  <si>
    <r>
      <t xml:space="preserve">   </t>
    </r>
    <r>
      <rPr>
        <b/>
        <sz val="10"/>
        <rFont val="宋体"/>
        <family val="0"/>
      </rPr>
      <t>财政对其他社会保险基金的补助</t>
    </r>
  </si>
  <si>
    <r>
      <t xml:space="preserve">   </t>
    </r>
    <r>
      <rPr>
        <sz val="10"/>
        <rFont val="宋体"/>
        <family val="0"/>
      </rPr>
      <t>财政对失业保险基金的补助</t>
    </r>
  </si>
  <si>
    <t xml:space="preserve">   财政对生育保险基金的补助</t>
  </si>
  <si>
    <t xml:space="preserve"> 退役军人管理事务</t>
  </si>
  <si>
    <t xml:space="preserve"> 拥军优属</t>
  </si>
  <si>
    <t xml:space="preserve"> 其他退役军人事务管理支出</t>
  </si>
  <si>
    <t>八、卫生健康支出</t>
  </si>
  <si>
    <r>
      <t xml:space="preserve">   </t>
    </r>
    <r>
      <rPr>
        <b/>
        <sz val="10"/>
        <rFont val="宋体"/>
        <family val="0"/>
      </rPr>
      <t>卫生健康管理</t>
    </r>
    <r>
      <rPr>
        <b/>
        <sz val="10"/>
        <rFont val="宋体"/>
        <family val="0"/>
      </rPr>
      <t>事务</t>
    </r>
  </si>
  <si>
    <t xml:space="preserve">  财政对基本医疗保险基金的补助</t>
  </si>
  <si>
    <r>
      <t xml:space="preserve">   </t>
    </r>
    <r>
      <rPr>
        <b/>
        <sz val="10"/>
        <rFont val="宋体"/>
        <family val="0"/>
      </rPr>
      <t>医疗救助</t>
    </r>
  </si>
  <si>
    <t xml:space="preserve">   疾病应急救助</t>
  </si>
  <si>
    <t xml:space="preserve">  优抚对象医疗</t>
  </si>
  <si>
    <t xml:space="preserve">  优抚对象医疗补助</t>
  </si>
  <si>
    <t>老龄卫生健康事务</t>
  </si>
  <si>
    <r>
      <t xml:space="preserve">        </t>
    </r>
    <r>
      <rPr>
        <sz val="10"/>
        <rFont val="宋体"/>
        <family val="0"/>
      </rPr>
      <t>老龄卫生健康事务（项）</t>
    </r>
  </si>
  <si>
    <r>
      <t xml:space="preserve">  </t>
    </r>
    <r>
      <rPr>
        <b/>
        <sz val="10"/>
        <rFont val="宋体"/>
        <family val="0"/>
      </rPr>
      <t>其他卫生健康支出</t>
    </r>
  </si>
  <si>
    <t>其他卫生健康支出（项）</t>
  </si>
  <si>
    <r>
      <t xml:space="preserve">    </t>
    </r>
    <r>
      <rPr>
        <sz val="10"/>
        <rFont val="宋体"/>
        <family val="0"/>
      </rPr>
      <t>大气</t>
    </r>
  </si>
  <si>
    <t xml:space="preserve">   退耕现金</t>
  </si>
  <si>
    <r>
      <t xml:space="preserve">     </t>
    </r>
    <r>
      <rPr>
        <sz val="10"/>
        <rFont val="宋体"/>
        <family val="0"/>
      </rPr>
      <t>生态</t>
    </r>
    <r>
      <rPr>
        <sz val="10"/>
        <rFont val="方正仿宋_GBK"/>
        <family val="0"/>
      </rPr>
      <t xml:space="preserve"> </t>
    </r>
    <r>
      <rPr>
        <sz val="10"/>
        <rFont val="宋体"/>
        <family val="0"/>
      </rPr>
      <t>环境监测与信息</t>
    </r>
  </si>
  <si>
    <r>
      <t xml:space="preserve">     </t>
    </r>
    <r>
      <rPr>
        <sz val="10"/>
        <rFont val="宋体"/>
        <family val="0"/>
      </rPr>
      <t>生态</t>
    </r>
    <r>
      <rPr>
        <sz val="10"/>
        <rFont val="方正仿宋_GBK"/>
        <family val="0"/>
      </rPr>
      <t xml:space="preserve"> </t>
    </r>
    <r>
      <rPr>
        <sz val="10"/>
        <rFont val="宋体"/>
        <family val="0"/>
      </rPr>
      <t>环境执法监察</t>
    </r>
  </si>
  <si>
    <t>其他节能环保支出（款）</t>
  </si>
  <si>
    <t xml:space="preserve">  其他节能环保支出（项）</t>
  </si>
  <si>
    <r>
      <t xml:space="preserve">   </t>
    </r>
    <r>
      <rPr>
        <b/>
        <sz val="10"/>
        <rFont val="宋体"/>
        <family val="0"/>
      </rPr>
      <t>林业和草原</t>
    </r>
  </si>
  <si>
    <r>
      <t xml:space="preserve">   </t>
    </r>
    <r>
      <rPr>
        <sz val="10"/>
        <rFont val="宋体"/>
        <family val="0"/>
      </rPr>
      <t>事业机构</t>
    </r>
  </si>
  <si>
    <r>
      <t xml:space="preserve">   </t>
    </r>
    <r>
      <rPr>
        <sz val="10"/>
        <rFont val="宋体"/>
        <family val="0"/>
      </rPr>
      <t>产业化管理</t>
    </r>
  </si>
  <si>
    <r>
      <t xml:space="preserve">   </t>
    </r>
    <r>
      <rPr>
        <sz val="10"/>
        <rFont val="宋体"/>
        <family val="0"/>
      </rPr>
      <t>防灾减灾</t>
    </r>
  </si>
  <si>
    <r>
      <t xml:space="preserve">   </t>
    </r>
    <r>
      <rPr>
        <sz val="10"/>
        <rFont val="宋体"/>
        <family val="0"/>
      </rPr>
      <t>其他水利支出</t>
    </r>
  </si>
  <si>
    <t xml:space="preserve">    扶贫事业机构</t>
  </si>
  <si>
    <r>
      <t xml:space="preserve">   </t>
    </r>
    <r>
      <rPr>
        <b/>
        <sz val="10"/>
        <rFont val="宋体"/>
        <family val="0"/>
      </rPr>
      <t>普惠金融发展支出</t>
    </r>
  </si>
  <si>
    <t xml:space="preserve">    农业保险保费补贴</t>
  </si>
  <si>
    <t xml:space="preserve">    创业担保贷款贴息</t>
  </si>
  <si>
    <r>
      <t xml:space="preserve">   </t>
    </r>
    <r>
      <rPr>
        <b/>
        <sz val="10"/>
        <rFont val="宋体"/>
        <family val="0"/>
      </rPr>
      <t>成品油价格改革对交通运输的补贴</t>
    </r>
  </si>
  <si>
    <t xml:space="preserve">  车辆购置税支出</t>
  </si>
  <si>
    <t xml:space="preserve">  车辆购置税用于农村公路建设支出</t>
  </si>
  <si>
    <t>十五、自然资源海洋气象等支出</t>
  </si>
  <si>
    <r>
      <t xml:space="preserve">  </t>
    </r>
    <r>
      <rPr>
        <b/>
        <sz val="10"/>
        <rFont val="宋体"/>
        <family val="0"/>
      </rPr>
      <t>自然资源事务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</si>
  <si>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国土整治</t>
    </r>
  </si>
  <si>
    <t>十六、住房保障支出</t>
  </si>
  <si>
    <t>十七、粮油物资储备支出</t>
  </si>
  <si>
    <r>
      <t xml:space="preserve">   </t>
    </r>
    <r>
      <rPr>
        <b/>
        <sz val="10"/>
        <rFont val="宋体"/>
        <family val="0"/>
      </rPr>
      <t>粮油事务</t>
    </r>
  </si>
  <si>
    <t>其他粮油事务支出</t>
  </si>
  <si>
    <t>十八、灾害防治及应急管理支出</t>
  </si>
  <si>
    <t>应急管理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</si>
  <si>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安全监管</t>
    </r>
  </si>
  <si>
    <t xml:space="preserve"> 消防事务</t>
  </si>
  <si>
    <r>
      <t xml:space="preserve">    </t>
    </r>
    <r>
      <rPr>
        <sz val="10"/>
        <rFont val="宋体"/>
        <family val="0"/>
      </rPr>
      <t>消防应急救援</t>
    </r>
  </si>
  <si>
    <t>自然灾害防治</t>
  </si>
  <si>
    <t>十九、债务还本支出</t>
  </si>
  <si>
    <t xml:space="preserve">   地方政府向外国政府借款还本支出</t>
  </si>
  <si>
    <t xml:space="preserve">  地方政府向国际组织借款还本支出</t>
  </si>
  <si>
    <r>
      <t xml:space="preserve">   </t>
    </r>
    <r>
      <rPr>
        <b/>
        <sz val="10"/>
        <rFont val="宋体"/>
        <family val="0"/>
      </rPr>
      <t>地方政府一般债务付息支出</t>
    </r>
  </si>
  <si>
    <r>
      <t xml:space="preserve">   </t>
    </r>
    <r>
      <rPr>
        <sz val="10"/>
        <rFont val="宋体"/>
        <family val="0"/>
      </rPr>
      <t>地方政府一般债券付息支出</t>
    </r>
  </si>
  <si>
    <r>
      <t xml:space="preserve"> </t>
    </r>
    <r>
      <rPr>
        <sz val="10"/>
        <rFont val="宋体"/>
        <family val="0"/>
      </rPr>
      <t>地方政府向外国政府借款付息支出</t>
    </r>
  </si>
  <si>
    <t>二十一、预备费</t>
  </si>
  <si>
    <r>
      <t xml:space="preserve">   说明：</t>
    </r>
    <r>
      <rPr>
        <sz val="10"/>
        <rFont val="方正仿宋_GBK"/>
        <family val="0"/>
      </rPr>
      <t>全口径公共财政支出预算表所列数据，不仅反映县级财力安排的支出，还反映上级专项转移支付补助数，执行中上级专项转移支付补助数以上级实际下达数为准。</t>
    </r>
  </si>
  <si>
    <t>富源县2019年政府预算支出情况表（政府支出经济分类科目汇总表）</t>
  </si>
  <si>
    <t>总计</t>
  </si>
  <si>
    <t>599其他支出</t>
  </si>
  <si>
    <t>科目名称</t>
  </si>
  <si>
    <t>59906赠与</t>
  </si>
  <si>
    <t>59907国家赔偿费用支出</t>
  </si>
  <si>
    <t>59908对民间非营利组织和群众性自治组织补贴</t>
  </si>
  <si>
    <t>59999其他支出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</si>
  <si>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</si>
  <si>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</si>
  <si>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</si>
  <si>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</si>
  <si>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</si>
  <si>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</si>
  <si>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</si>
  <si>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</si>
  <si>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</si>
  <si>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</si>
  <si>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</si>
  <si>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</si>
  <si>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</si>
  <si>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</si>
  <si>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</si>
  <si>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</si>
  <si>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</si>
  <si>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</si>
  <si>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债务还本支出</t>
  </si>
  <si>
    <t>债务付息支出</t>
  </si>
  <si>
    <t>预备费及预留</t>
  </si>
  <si>
    <t>基本支出</t>
  </si>
  <si>
    <t>基本民生支出</t>
  </si>
  <si>
    <r>
      <t xml:space="preserve">  </t>
    </r>
    <r>
      <rPr>
        <b/>
        <sz val="10"/>
        <rFont val="宋体"/>
        <family val="0"/>
      </rPr>
      <t>组织事务</t>
    </r>
  </si>
  <si>
    <t>统战事务</t>
  </si>
  <si>
    <t>其他共产党事务支出</t>
  </si>
  <si>
    <t>市场监督管理事务</t>
  </si>
  <si>
    <t>事业运行</t>
  </si>
  <si>
    <t>其他市场监督管理事务</t>
  </si>
  <si>
    <t>特别业务</t>
  </si>
  <si>
    <r>
      <t xml:space="preserve">  </t>
    </r>
    <r>
      <rPr>
        <sz val="10"/>
        <rFont val="宋体"/>
        <family val="0"/>
      </rPr>
      <t>社区矫正</t>
    </r>
  </si>
  <si>
    <t>广播电视</t>
  </si>
  <si>
    <t xml:space="preserve"> 机关事业单位基本养老保险缴费支出</t>
  </si>
  <si>
    <t xml:space="preserve"> 机关事业单位职业年金缴费支出</t>
  </si>
  <si>
    <t xml:space="preserve"> 对机关事业单位基本养老保险基金的补助</t>
  </si>
  <si>
    <t>退役军人管理事务</t>
  </si>
  <si>
    <t xml:space="preserve">   其他退役军人事务管理支出</t>
  </si>
  <si>
    <r>
      <t xml:space="preserve">    说明：</t>
    </r>
    <r>
      <rPr>
        <sz val="10"/>
        <rFont val="方正仿宋_GBK"/>
        <family val="0"/>
      </rPr>
      <t>县本级公共财政预算支出表所列数据，仅反映县级财力安排的支出，上级专项转移支付补助未列入，执行中以上级实际下达数为准。</t>
    </r>
  </si>
  <si>
    <r>
      <t>富源县2019年政府性基金预算收入表</t>
    </r>
    <r>
      <rPr>
        <sz val="18"/>
        <rFont val="方正楷体简体"/>
        <family val="0"/>
      </rPr>
      <t>（草案）</t>
    </r>
  </si>
  <si>
    <t xml:space="preserve"> 单位：万元</t>
  </si>
  <si>
    <t>七、其他基金收入</t>
  </si>
  <si>
    <t>八、上年结余收入</t>
  </si>
  <si>
    <t>项目支出</t>
  </si>
  <si>
    <t>一、社会保障和就业支出</t>
  </si>
  <si>
    <t>二、城乡社区支出</t>
  </si>
  <si>
    <t>国有土地使用权出让收入及对应专项债务收入安排的支出</t>
  </si>
  <si>
    <t>国有土地收益基金及对应专项债务收入安排的支出</t>
  </si>
  <si>
    <t>农业土地开发资金及对应专项债务收入安排的支出</t>
  </si>
  <si>
    <t>新增建设用地有偿使用费及对应专项债务收入安排的支出</t>
  </si>
  <si>
    <t>城市基础设施配套费及对应专项债务收入安排的支出</t>
  </si>
  <si>
    <t>三、农林水事务</t>
  </si>
  <si>
    <t>国家重大水利工程建设基金支出</t>
  </si>
  <si>
    <t>四、债务付息支出</t>
  </si>
  <si>
    <t>地方政府专项债务付息支出</t>
  </si>
  <si>
    <t>五、其他支出</t>
  </si>
  <si>
    <t>其他政府性基金支出</t>
  </si>
  <si>
    <t>彩票公益金安排的支出</t>
  </si>
  <si>
    <t xml:space="preserve">    基金支出小计</t>
  </si>
  <si>
    <t>六、调出资金</t>
  </si>
  <si>
    <r>
      <t xml:space="preserve">   </t>
    </r>
    <r>
      <rPr>
        <sz val="10"/>
        <rFont val="方正楷体_GBK"/>
        <family val="0"/>
      </rPr>
      <t xml:space="preserve"> 说明：</t>
    </r>
    <r>
      <rPr>
        <sz val="10"/>
        <rFont val="方正仿宋_GBK"/>
        <family val="0"/>
      </rPr>
      <t>县本级政府性基金预算支出表所列数据，仅反映县级财力安排的支出，上级专项转移</t>
    </r>
  </si>
  <si>
    <r>
      <t xml:space="preserve">         </t>
    </r>
    <r>
      <rPr>
        <sz val="10"/>
        <rFont val="方正仿宋_GBK"/>
        <family val="0"/>
      </rPr>
      <t>支付补助未列入，执行中以上级实际下达数为准。</t>
    </r>
  </si>
  <si>
    <t>富源县2019年社会保险基金预算收入表（草案）</t>
  </si>
  <si>
    <t xml:space="preserve">                    单位：万元</t>
  </si>
  <si>
    <t>富源县2019年社会保险基金预算支出表（草案）</t>
  </si>
  <si>
    <r>
      <t>富源县201</t>
    </r>
    <r>
      <rPr>
        <sz val="18"/>
        <rFont val="方正小标宋简体"/>
        <family val="0"/>
      </rPr>
      <t>9年国有资本经营预算收入表（草案）</t>
    </r>
  </si>
  <si>
    <t xml:space="preserve">           单位：万元</t>
  </si>
  <si>
    <t>一、利润收入</t>
  </si>
  <si>
    <t xml:space="preserve">  有色冶金采掘企业利润收入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</si>
  <si>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</si>
  <si>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</si>
  <si>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</si>
  <si>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机械企业利润收入</t>
  </si>
  <si>
    <t xml:space="preserve">  投资服务企业利润收入</t>
  </si>
  <si>
    <t xml:space="preserve">  贸易企业利润收入</t>
  </si>
  <si>
    <t xml:space="preserve">  建筑施工业企业利润收入</t>
  </si>
  <si>
    <t xml:space="preserve">  医药企业利润收入</t>
  </si>
  <si>
    <t xml:space="preserve">  农林牧渔企业利润收入</t>
  </si>
  <si>
    <t xml:space="preserve">  军工企业利润收入</t>
  </si>
  <si>
    <t xml:space="preserve">   转投科研院所利润收入</t>
  </si>
  <si>
    <t xml:space="preserve">  教育文化广播企业利润收入</t>
  </si>
  <si>
    <t xml:space="preserve">  其他国有资本经营预算企业利润收入</t>
  </si>
  <si>
    <t>二、股利、股息收入</t>
  </si>
  <si>
    <t>三、产权转让收入</t>
  </si>
  <si>
    <t>四、清算收入</t>
  </si>
  <si>
    <t>五、其他国有资本经营预算收入</t>
  </si>
  <si>
    <t>国有资本经营收入合计</t>
  </si>
  <si>
    <r>
      <t>富源县201</t>
    </r>
    <r>
      <rPr>
        <sz val="18"/>
        <rFont val="方正小标宋简体"/>
        <family val="0"/>
      </rPr>
      <t>9年国有资本经营预算支出表（草案）</t>
    </r>
  </si>
  <si>
    <t>一、科学技术</t>
  </si>
  <si>
    <r>
      <t xml:space="preserve">  </t>
    </r>
    <r>
      <rPr>
        <sz val="10"/>
        <color indexed="8"/>
        <rFont val="方正仿宋_GBK"/>
        <family val="0"/>
      </rPr>
      <t>安全生产保障能力建设</t>
    </r>
  </si>
  <si>
    <t>二、文化体育与传媒</t>
  </si>
  <si>
    <t xml:space="preserve">  国有经济和产业结构调整</t>
  </si>
  <si>
    <t xml:space="preserve">  企业改革脱困补助</t>
  </si>
  <si>
    <t xml:space="preserve">  重大科技创新</t>
  </si>
  <si>
    <t xml:space="preserve">  其他国有资本经营预算支出</t>
  </si>
  <si>
    <t>三、节能环保</t>
  </si>
  <si>
    <t xml:space="preserve">  安全生产保障能力建设</t>
  </si>
  <si>
    <t>五、交通运输</t>
  </si>
  <si>
    <t>七、商业服务业等事务</t>
  </si>
  <si>
    <t>八、其他支出</t>
  </si>
  <si>
    <t>国有资本经营支出合计</t>
  </si>
  <si>
    <t>单位：万元</t>
  </si>
  <si>
    <t>附表5</t>
  </si>
  <si>
    <t>2017年</t>
  </si>
  <si>
    <t>2018年</t>
  </si>
  <si>
    <t>比2017年增减</t>
  </si>
  <si>
    <t>决算数</t>
  </si>
  <si>
    <t>附表6</t>
  </si>
  <si>
    <t>附表7</t>
  </si>
  <si>
    <t>附表8</t>
  </si>
  <si>
    <t>附表9</t>
  </si>
  <si>
    <t>附表10</t>
  </si>
  <si>
    <t>附表11</t>
  </si>
  <si>
    <t>附表12</t>
  </si>
  <si>
    <t>附表13</t>
  </si>
  <si>
    <t>附表14</t>
  </si>
  <si>
    <t>附表16</t>
  </si>
  <si>
    <t>附表17</t>
  </si>
  <si>
    <t>附表18</t>
  </si>
  <si>
    <t>富源县2019年县本级政府性基金预算支出表（草案）</t>
  </si>
  <si>
    <r>
      <t>富源县2019年一般公共预算支出</t>
    </r>
    <r>
      <rPr>
        <sz val="18"/>
        <rFont val="方正小标宋_GBK"/>
        <family val="0"/>
      </rPr>
      <t>表（草案）</t>
    </r>
  </si>
  <si>
    <t>2019年预算数</t>
  </si>
  <si>
    <t>富源县2018年社会保险基金预算支出决算表</t>
  </si>
  <si>
    <r>
      <t>富源县201</t>
    </r>
    <r>
      <rPr>
        <sz val="18"/>
        <rFont val="方正小标宋简体"/>
        <family val="0"/>
      </rPr>
      <t>8</t>
    </r>
    <r>
      <rPr>
        <sz val="18"/>
        <rFont val="方正小标宋简体"/>
        <family val="0"/>
      </rPr>
      <t>年政府性基金预算收入情况表</t>
    </r>
  </si>
  <si>
    <t xml:space="preserve">2018年
决算数 </t>
  </si>
  <si>
    <t>2019年
预算数</t>
  </si>
  <si>
    <r>
      <rPr>
        <sz val="10"/>
        <rFont val="方正黑体_GBK"/>
        <family val="0"/>
      </rPr>
      <t>比2018年增减</t>
    </r>
  </si>
  <si>
    <t>2017年</t>
  </si>
  <si>
    <t>2018年</t>
  </si>
  <si>
    <t>比2017年增减</t>
  </si>
  <si>
    <t>富源县2018年国有资本经营预算收入决算表</t>
  </si>
  <si>
    <r>
      <t xml:space="preserve">  </t>
    </r>
    <r>
      <rPr>
        <sz val="10"/>
        <rFont val="方正黑体_GBK"/>
        <family val="0"/>
      </rPr>
      <t>一、其他收入</t>
    </r>
  </si>
  <si>
    <r>
      <t xml:space="preserve">    </t>
    </r>
    <r>
      <rPr>
        <sz val="10"/>
        <rFont val="方正仿宋_GBK"/>
        <family val="2"/>
      </rPr>
      <t>国有资本经营预算收入</t>
    </r>
  </si>
  <si>
    <t>国有资本经营预算收入合计</t>
  </si>
  <si>
    <t>富源县2018年国有资本经营预算支出决算表</t>
  </si>
  <si>
    <r>
      <t xml:space="preserve">  </t>
    </r>
    <r>
      <rPr>
        <sz val="10"/>
        <rFont val="方正黑体_GBK"/>
        <family val="0"/>
      </rPr>
      <t>一、其他支出</t>
    </r>
  </si>
  <si>
    <r>
      <t xml:space="preserve">    </t>
    </r>
    <r>
      <rPr>
        <sz val="10"/>
        <rFont val="方正仿宋_GBK"/>
        <family val="2"/>
      </rPr>
      <t>国有资本经营预算支出</t>
    </r>
  </si>
  <si>
    <t>国有资本经营预算支出合计</t>
  </si>
  <si>
    <t>2018年决算数</t>
  </si>
  <si>
    <t>八、机关事业单位基本养老保险基金收入</t>
  </si>
  <si>
    <t>八、机关事业单位基本养老保险基金支出</t>
  </si>
  <si>
    <t>富源县2018年社会保险基金收入决算表</t>
  </si>
  <si>
    <t>社会保险基金收入合计</t>
  </si>
  <si>
    <t>社会保险基金支出合计</t>
  </si>
  <si>
    <t xml:space="preserve"> 增幅%</t>
  </si>
  <si>
    <t>预算数</t>
  </si>
  <si>
    <t>2017年决算数</t>
  </si>
  <si>
    <t>2018年预算数</t>
  </si>
  <si>
    <t>比预算增减</t>
  </si>
  <si>
    <t>增幅%</t>
  </si>
  <si>
    <t>501机关工资福利支出</t>
  </si>
  <si>
    <t>502机关商品和服务支出</t>
  </si>
  <si>
    <t>503机关资本性支出（一）</t>
  </si>
  <si>
    <t>504机关资本性支出（二）</t>
  </si>
  <si>
    <t>505对事业单位经常性补助</t>
  </si>
  <si>
    <t>506对事业单位资本性补助</t>
  </si>
  <si>
    <t>507对企业补助</t>
  </si>
  <si>
    <t>509对个人和家庭的补助</t>
  </si>
  <si>
    <t>511债务利息及费用支出</t>
  </si>
  <si>
    <t>512债务还本支出</t>
  </si>
  <si>
    <t>513转移性支出</t>
  </si>
  <si>
    <t>514预备费及预留</t>
  </si>
  <si>
    <t>50101工资奖金津补贴</t>
  </si>
  <si>
    <t>50102社会保障缴费</t>
  </si>
  <si>
    <t>50103住房公积金</t>
  </si>
  <si>
    <t>50199其他工资福利支出</t>
  </si>
  <si>
    <t>50201办公经费</t>
  </si>
  <si>
    <t>50202会议费</t>
  </si>
  <si>
    <t>50203培训费</t>
  </si>
  <si>
    <t>50204专用材料购置费</t>
  </si>
  <si>
    <t>50205委托业务费</t>
  </si>
  <si>
    <t>50206公务接待费</t>
  </si>
  <si>
    <t>50207因公出国（境）费用</t>
  </si>
  <si>
    <t>50208公务用车运行维护费</t>
  </si>
  <si>
    <t>50209维修（护）费</t>
  </si>
  <si>
    <t>50299其他商品和服务支出</t>
  </si>
  <si>
    <t>50301房屋建筑物构建</t>
  </si>
  <si>
    <t>50302基础设施建设</t>
  </si>
  <si>
    <t>50306设备购置</t>
  </si>
  <si>
    <t>50307大型修缮</t>
  </si>
  <si>
    <t>50399其他资本性支出</t>
  </si>
  <si>
    <t>50401房屋建筑物构建</t>
  </si>
  <si>
    <t>50402基础设施建设</t>
  </si>
  <si>
    <t>50501工资福利支出</t>
  </si>
  <si>
    <t>50502商品和服务支出</t>
  </si>
  <si>
    <t>50599其他对事业单位补助</t>
  </si>
  <si>
    <t>50601资本性支出（一）</t>
  </si>
  <si>
    <t>50602资本性支出（二）</t>
  </si>
  <si>
    <t>50701费用补贴</t>
  </si>
  <si>
    <t>50702利息补贴</t>
  </si>
  <si>
    <t>50799其他对企业补助</t>
  </si>
  <si>
    <t>50901社会福利和救助</t>
  </si>
  <si>
    <t>50902助学金</t>
  </si>
  <si>
    <t>50903个人农业生产补贴</t>
  </si>
  <si>
    <t>50905离退休费</t>
  </si>
  <si>
    <t>50999其他对个人和家庭补助</t>
  </si>
  <si>
    <t>51101国内债务付息</t>
  </si>
  <si>
    <t>51102国外债务付息</t>
  </si>
  <si>
    <t>51103国内债务发行费用</t>
  </si>
  <si>
    <t>51104国外债务发行费用</t>
  </si>
  <si>
    <t>51201国内债务还本</t>
  </si>
  <si>
    <t>51202国外债务还本</t>
  </si>
  <si>
    <t>51301上下级政府间转移性支出</t>
  </si>
  <si>
    <t>51302援助其他地区支出</t>
  </si>
  <si>
    <t>51303债务转贷</t>
  </si>
  <si>
    <t>51304调出资金</t>
  </si>
  <si>
    <t>51401预备费</t>
  </si>
  <si>
    <t>51402预留</t>
  </si>
  <si>
    <t>附表15</t>
  </si>
  <si>
    <t>附表19</t>
  </si>
  <si>
    <t>一般公共预算支出合计</t>
  </si>
  <si>
    <t>一般公共预算收入合计</t>
  </si>
  <si>
    <t>政府性基金收入合计</t>
  </si>
  <si>
    <t>政府性基金支出合计</t>
  </si>
  <si>
    <t>六、文化旅游体育与传媒支出</t>
  </si>
  <si>
    <r>
      <t xml:space="preserve">   </t>
    </r>
    <r>
      <rPr>
        <b/>
        <sz val="10"/>
        <color indexed="8"/>
        <rFont val="宋体"/>
        <family val="0"/>
      </rPr>
      <t>文化和旅游</t>
    </r>
  </si>
  <si>
    <t xml:space="preserve">     污水处理费及对应专项债务收入安排的支出</t>
  </si>
  <si>
    <t>社会保险基金收入合计</t>
  </si>
  <si>
    <t>社会保险基金支出合计</t>
  </si>
  <si>
    <t xml:space="preserve">    一般公共预算收入合计</t>
  </si>
  <si>
    <t>项            目</t>
  </si>
  <si>
    <t>上级补助收入合计</t>
  </si>
  <si>
    <t>一、返还性收入</t>
  </si>
  <si>
    <r>
      <t>二、一般</t>
    </r>
    <r>
      <rPr>
        <sz val="12"/>
        <color indexed="8"/>
        <rFont val="方正黑体_GBK"/>
        <family val="0"/>
      </rPr>
      <t>性转移支付收入</t>
    </r>
  </si>
  <si>
    <r>
      <t xml:space="preserve">          7.</t>
    </r>
    <r>
      <rPr>
        <sz val="12"/>
        <color indexed="8"/>
        <rFont val="方正仿宋_GBK"/>
        <family val="0"/>
      </rPr>
      <t>基层公检法司转移支付收入</t>
    </r>
  </si>
  <si>
    <r>
      <t xml:space="preserve">           17.</t>
    </r>
    <r>
      <rPr>
        <sz val="12"/>
        <color indexed="8"/>
        <rFont val="方正仿宋_GBK"/>
        <family val="0"/>
      </rPr>
      <t>结算补助</t>
    </r>
  </si>
  <si>
    <r>
      <t xml:space="preserve"> </t>
    </r>
    <r>
      <rPr>
        <sz val="10"/>
        <rFont val="方正仿宋_GBK"/>
        <family val="0"/>
      </rPr>
      <t>（</t>
    </r>
    <r>
      <rPr>
        <sz val="12"/>
        <rFont val="Times New Roman"/>
        <family val="1"/>
      </rPr>
      <t>1</t>
    </r>
    <r>
      <rPr>
        <sz val="12"/>
        <rFont val="方正仿宋_GBK"/>
        <family val="0"/>
      </rPr>
      <t>）天然林禁伐转移支付补助</t>
    </r>
  </si>
  <si>
    <r>
      <t xml:space="preserve"> </t>
    </r>
    <r>
      <rPr>
        <sz val="10"/>
        <rFont val="方正仿宋_GBK"/>
        <family val="0"/>
      </rPr>
      <t>（</t>
    </r>
    <r>
      <rPr>
        <sz val="12"/>
        <rFont val="Times New Roman"/>
        <family val="1"/>
      </rPr>
      <t>2</t>
    </r>
    <r>
      <rPr>
        <sz val="12"/>
        <rFont val="方正仿宋_GBK"/>
        <family val="0"/>
      </rPr>
      <t>）退耕还林还草转移支付补助</t>
    </r>
  </si>
  <si>
    <r>
      <t xml:space="preserve"> </t>
    </r>
    <r>
      <rPr>
        <sz val="10"/>
        <rFont val="方正仿宋_GBK"/>
        <family val="0"/>
      </rPr>
      <t>（</t>
    </r>
    <r>
      <rPr>
        <sz val="12"/>
        <rFont val="Times New Roman"/>
        <family val="1"/>
      </rPr>
      <t>3</t>
    </r>
    <r>
      <rPr>
        <sz val="12"/>
        <rFont val="方正仿宋_GBK"/>
        <family val="0"/>
      </rPr>
      <t>）边疆津贴转移支付</t>
    </r>
  </si>
  <si>
    <r>
      <t xml:space="preserve">  </t>
    </r>
    <r>
      <rPr>
        <sz val="10"/>
        <rFont val="方正仿宋_GBK"/>
        <family val="0"/>
      </rPr>
      <t>（</t>
    </r>
    <r>
      <rPr>
        <sz val="12"/>
        <rFont val="Times New Roman"/>
        <family val="1"/>
      </rPr>
      <t>9</t>
    </r>
    <r>
      <rPr>
        <sz val="12"/>
        <rFont val="方正仿宋_GBK"/>
        <family val="0"/>
      </rPr>
      <t>）专款切块到县基数</t>
    </r>
  </si>
  <si>
    <r>
      <t xml:space="preserve"> </t>
    </r>
    <r>
      <rPr>
        <sz val="10"/>
        <rFont val="方正仿宋_GBK"/>
        <family val="0"/>
      </rPr>
      <t>（</t>
    </r>
    <r>
      <rPr>
        <sz val="12"/>
        <rFont val="Times New Roman"/>
        <family val="1"/>
      </rPr>
      <t>17</t>
    </r>
    <r>
      <rPr>
        <sz val="12"/>
        <rFont val="方正仿宋_GBK"/>
        <family val="0"/>
      </rPr>
      <t>）</t>
    </r>
    <r>
      <rPr>
        <sz val="12"/>
        <rFont val="Times New Roman"/>
        <family val="1"/>
      </rPr>
      <t>2017</t>
    </r>
    <r>
      <rPr>
        <sz val="12"/>
        <rFont val="方正仿宋_GBK"/>
        <family val="0"/>
      </rPr>
      <t>年度综合考核奖励补助补差</t>
    </r>
  </si>
  <si>
    <r>
      <t>三、</t>
    </r>
    <r>
      <rPr>
        <sz val="12"/>
        <color indexed="8"/>
        <rFont val="方正黑体_GBK"/>
        <family val="0"/>
      </rPr>
      <t>专项转移支付收入</t>
    </r>
  </si>
  <si>
    <t xml:space="preserve">   财政委托业务支出</t>
  </si>
  <si>
    <t xml:space="preserve">   武装警察部队</t>
  </si>
  <si>
    <t xml:space="preserve">        武装警察部队</t>
  </si>
  <si>
    <t xml:space="preserve">   其他新闻出版电影支出</t>
  </si>
  <si>
    <t xml:space="preserve">   文化和旅游市场管理</t>
  </si>
  <si>
    <t xml:space="preserve">   其他社会福利支出</t>
  </si>
  <si>
    <t xml:space="preserve">   财政对基本养老保险基金的补助</t>
  </si>
  <si>
    <t xml:space="preserve">   财政对城乡居民基本养老保险基金的补助</t>
  </si>
  <si>
    <t xml:space="preserve">   财政对其他社会保险基金的补助</t>
  </si>
  <si>
    <t xml:space="preserve">   财政对失业保险基金的补助</t>
  </si>
  <si>
    <t xml:space="preserve"> 卫生健康管理事务</t>
  </si>
  <si>
    <t xml:space="preserve">        老龄卫生健康事务（项）</t>
  </si>
  <si>
    <t xml:space="preserve">     生态 环境监测与信息</t>
  </si>
  <si>
    <t xml:space="preserve">     生态 环境执法监察</t>
  </si>
  <si>
    <t xml:space="preserve">     行政运行</t>
  </si>
  <si>
    <t xml:space="preserve">     一般行政管理事务</t>
  </si>
  <si>
    <t xml:space="preserve">   安全监管</t>
  </si>
  <si>
    <t xml:space="preserve">    消防应急救援</t>
  </si>
  <si>
    <t xml:space="preserve">   地方政府向外国政府借款付息支出</t>
  </si>
  <si>
    <t>一、企业职工基本养老保险基金收入</t>
  </si>
  <si>
    <t>二、 失业保险基金收入</t>
  </si>
  <si>
    <t>三、职工基本医疗保险基金收入</t>
  </si>
  <si>
    <t>四、工伤保险基金收入</t>
  </si>
  <si>
    <t>五、生育保险基金收入</t>
  </si>
  <si>
    <t>六、城乡居民基本医疗保险基金收入</t>
  </si>
  <si>
    <t>七、城乡居民基本养老保险基金收入</t>
  </si>
  <si>
    <t>一、企业职工基本养老保险基金支出</t>
  </si>
  <si>
    <t>二、 失业保险基金支出</t>
  </si>
  <si>
    <t>三、职工基本医疗保险基金支出</t>
  </si>
  <si>
    <t>四、工伤保险基金支出</t>
  </si>
  <si>
    <t>五、生育保险基金支出</t>
  </si>
  <si>
    <t>六、城乡居民基本医疗保险基金支出</t>
  </si>
  <si>
    <t>七、城乡居民基本养老保险基金支出</t>
  </si>
  <si>
    <t>注：2019年富源县国有资本经营预算收入为零。</t>
  </si>
  <si>
    <t>注：2019年富源县国有资本经营预算支出为零。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</si>
</sst>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0.00_ "/>
    <numFmt numFmtId="178" formatCode="#,##0_ ;[Red]\-#,##0\ "/>
    <numFmt numFmtId="179" formatCode="0.0_ "/>
    <numFmt numFmtId="180" formatCode="0_ "/>
    <numFmt numFmtId="181" formatCode="#,##0_ "/>
    <numFmt numFmtId="182" formatCode="[$-10804]#,##0.00#;\(\-#,##0.00#\);\ "/>
    <numFmt numFmtId="183" formatCode="[$-10804]#,##0.00;\-#,##0.00;\ "/>
    <numFmt numFmtId="184" formatCode="0.00;[Red]0.00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2"/>
      <name val="方正楷体_GBK"/>
      <family val="0"/>
    </font>
    <font>
      <sz val="10"/>
      <name val="方正黑体_GBK"/>
      <family val="0"/>
    </font>
    <font>
      <sz val="10"/>
      <color indexed="8"/>
      <name val="方正黑体_GBK"/>
      <family val="0"/>
    </font>
    <font>
      <sz val="10"/>
      <name val="方正仿宋_GBK"/>
      <family val="0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方正黑体_GBK"/>
      <family val="0"/>
    </font>
    <font>
      <b/>
      <sz val="10"/>
      <name val="方正黑体_GBK"/>
      <family val="0"/>
    </font>
    <font>
      <sz val="11"/>
      <name val="Times New Roman"/>
      <family val="1"/>
    </font>
    <font>
      <b/>
      <sz val="10"/>
      <name val="方正仿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9"/>
      <name val="方正仿宋_GBK"/>
      <family val="0"/>
    </font>
    <font>
      <sz val="9"/>
      <color indexed="8"/>
      <name val="方正仿宋_GBK"/>
      <family val="0"/>
    </font>
    <font>
      <sz val="11"/>
      <name val="方正楷体_GBK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8"/>
      <name val="方正小标宋_GBK"/>
      <family val="0"/>
    </font>
    <font>
      <sz val="16"/>
      <name val="方正小标宋简体"/>
      <family val="0"/>
    </font>
    <font>
      <sz val="12"/>
      <name val="Times New Roman"/>
      <family val="1"/>
    </font>
    <font>
      <sz val="12"/>
      <name val="方正黑体_GBK"/>
      <family val="0"/>
    </font>
    <font>
      <b/>
      <sz val="9"/>
      <name val="方正仿宋_GBK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方正楷体_GBK"/>
      <family val="0"/>
    </font>
    <font>
      <sz val="18"/>
      <name val="方正楷体简体"/>
      <family val="0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sz val="12"/>
      <name val="方正仿宋_GBK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imes New Roman"/>
      <family val="1"/>
    </font>
    <font>
      <sz val="11"/>
      <color indexed="8"/>
      <name val="方正楷体_GBK"/>
      <family val="0"/>
    </font>
    <font>
      <sz val="9"/>
      <color indexed="8"/>
      <name val="方正黑体_GBK"/>
      <family val="0"/>
    </font>
    <font>
      <sz val="11"/>
      <color indexed="8"/>
      <name val="方正黑体_GBK"/>
      <family val="0"/>
    </font>
    <font>
      <b/>
      <sz val="10"/>
      <color indexed="8"/>
      <name val="方正仿宋_GBK"/>
      <family val="0"/>
    </font>
    <font>
      <b/>
      <sz val="10"/>
      <color indexed="8"/>
      <name val="宋体"/>
      <family val="0"/>
    </font>
    <font>
      <sz val="12"/>
      <color indexed="8"/>
      <name val="方正黑体_GBK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9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1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16" borderId="5" applyNumberFormat="0" applyAlignment="0" applyProtection="0"/>
    <xf numFmtId="0" fontId="48" fillId="17" borderId="6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53" fillId="22" borderId="0" applyNumberFormat="0" applyBorder="0" applyAlignment="0" applyProtection="0"/>
    <xf numFmtId="0" fontId="51" fillId="16" borderId="8" applyNumberFormat="0" applyAlignment="0" applyProtection="0"/>
    <xf numFmtId="0" fontId="39" fillId="7" borderId="5" applyNumberFormat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76" fontId="7" fillId="0" borderId="10" xfId="4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177" fontId="8" fillId="0" borderId="12" xfId="0" applyNumberFormat="1" applyFont="1" applyFill="1" applyBorder="1" applyAlignment="1" applyProtection="1">
      <alignment vertical="center"/>
      <protection locked="0"/>
    </xf>
    <xf numFmtId="176" fontId="9" fillId="0" borderId="10" xfId="4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76" fontId="10" fillId="0" borderId="10" xfId="40" applyNumberFormat="1" applyFont="1" applyBorder="1" applyAlignment="1" applyProtection="1">
      <alignment horizontal="left" vertical="center" wrapText="1"/>
      <protection locked="0"/>
    </xf>
    <xf numFmtId="178" fontId="8" fillId="0" borderId="10" xfId="42" applyNumberFormat="1" applyFont="1" applyBorder="1" applyProtection="1">
      <alignment vertical="center"/>
      <protection locked="0"/>
    </xf>
    <xf numFmtId="179" fontId="8" fillId="0" borderId="10" xfId="0" applyNumberFormat="1" applyFont="1" applyFill="1" applyBorder="1" applyAlignment="1" applyProtection="1">
      <alignment vertical="center"/>
      <protection locked="0"/>
    </xf>
    <xf numFmtId="176" fontId="7" fillId="0" borderId="10" xfId="4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179" fontId="6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179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1" fontId="8" fillId="0" borderId="10" xfId="42" applyNumberFormat="1" applyFont="1" applyBorder="1" applyProtection="1">
      <alignment vertical="center"/>
      <protection locked="0"/>
    </xf>
    <xf numFmtId="180" fontId="4" fillId="0" borderId="10" xfId="0" applyNumberFormat="1" applyFont="1" applyBorder="1" applyAlignment="1" applyProtection="1">
      <alignment horizontal="right" vertical="center"/>
      <protection locked="0"/>
    </xf>
    <xf numFmtId="0" fontId="6" fillId="0" borderId="10" xfId="41" applyFont="1" applyBorder="1" applyAlignment="1" applyProtection="1">
      <alignment horizontal="left" vertical="center"/>
      <protection locked="0"/>
    </xf>
    <xf numFmtId="178" fontId="11" fillId="0" borderId="10" xfId="42" applyNumberFormat="1" applyFont="1" applyBorder="1" applyProtection="1">
      <alignment vertical="center"/>
      <protection locked="0"/>
    </xf>
    <xf numFmtId="180" fontId="11" fillId="0" borderId="10" xfId="0" applyNumberFormat="1" applyFont="1" applyFill="1" applyBorder="1" applyAlignment="1" applyProtection="1">
      <alignment vertical="center"/>
      <protection locked="0"/>
    </xf>
    <xf numFmtId="177" fontId="11" fillId="0" borderId="10" xfId="0" applyNumberFormat="1" applyFont="1" applyFill="1" applyBorder="1" applyAlignment="1" applyProtection="1">
      <alignment vertical="center"/>
      <protection locked="0"/>
    </xf>
    <xf numFmtId="179" fontId="11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41" applyFont="1" applyBorder="1" applyAlignment="1" applyProtection="1">
      <alignment horizontal="left" vertical="center" wrapText="1"/>
      <protection locked="0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8" fontId="12" fillId="0" borderId="10" xfId="42" applyNumberFormat="1" applyFont="1" applyBorder="1" applyProtection="1">
      <alignment vertical="center"/>
      <protection locked="0"/>
    </xf>
    <xf numFmtId="181" fontId="12" fillId="0" borderId="10" xfId="42" applyNumberFormat="1" applyFont="1" applyBorder="1" applyProtection="1">
      <alignment vertical="center"/>
      <protection locked="0"/>
    </xf>
    <xf numFmtId="177" fontId="12" fillId="0" borderId="10" xfId="42" applyNumberFormat="1" applyFont="1" applyBorder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8" fontId="6" fillId="0" borderId="10" xfId="42" applyNumberFormat="1" applyFont="1" applyBorder="1" applyProtection="1">
      <alignment vertical="center"/>
      <protection locked="0"/>
    </xf>
    <xf numFmtId="180" fontId="7" fillId="0" borderId="10" xfId="0" applyNumberFormat="1" applyFont="1" applyFill="1" applyBorder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42" applyNumberFormat="1" applyFont="1" applyBorder="1" applyProtection="1">
      <alignment vertical="center"/>
      <protection locked="0"/>
    </xf>
    <xf numFmtId="178" fontId="16" fillId="0" borderId="10" xfId="42" applyNumberFormat="1" applyFont="1" applyBorder="1" applyProtection="1">
      <alignment vertical="center"/>
      <protection locked="0"/>
    </xf>
    <xf numFmtId="177" fontId="16" fillId="0" borderId="10" xfId="42" applyNumberFormat="1" applyFont="1" applyBorder="1" applyProtection="1">
      <alignment vertical="center"/>
      <protection locked="0"/>
    </xf>
    <xf numFmtId="180" fontId="14" fillId="0" borderId="10" xfId="0" applyNumberFormat="1" applyFont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18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180" fontId="11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Border="1" applyAlignment="1" applyProtection="1">
      <alignment vertical="center" shrinkToFit="1"/>
      <protection locked="0"/>
    </xf>
    <xf numFmtId="181" fontId="11" fillId="0" borderId="10" xfId="42" applyNumberFormat="1" applyFont="1" applyBorder="1" applyProtection="1">
      <alignment vertical="center"/>
      <protection locked="0"/>
    </xf>
    <xf numFmtId="0" fontId="6" fillId="24" borderId="10" xfId="0" applyNumberFormat="1" applyFont="1" applyFill="1" applyBorder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181" fontId="9" fillId="24" borderId="10" xfId="0" applyNumberFormat="1" applyFont="1" applyFill="1" applyBorder="1" applyAlignment="1" applyProtection="1">
      <alignment horizontal="right" vertical="center"/>
      <protection/>
    </xf>
    <xf numFmtId="179" fontId="11" fillId="24" borderId="10" xfId="0" applyNumberFormat="1" applyFont="1" applyFill="1" applyBorder="1" applyAlignment="1" applyProtection="1">
      <alignment vertical="center"/>
      <protection locked="0"/>
    </xf>
    <xf numFmtId="0" fontId="18" fillId="24" borderId="13" xfId="0" applyNumberFormat="1" applyFont="1" applyFill="1" applyBorder="1" applyAlignment="1" applyProtection="1">
      <alignment horizontal="left" vertical="center"/>
      <protection/>
    </xf>
    <xf numFmtId="0" fontId="8" fillId="24" borderId="13" xfId="0" applyNumberFormat="1" applyFont="1" applyFill="1" applyBorder="1" applyAlignment="1" applyProtection="1">
      <alignment horizontal="left" vertical="center"/>
      <protection/>
    </xf>
    <xf numFmtId="0" fontId="8" fillId="24" borderId="10" xfId="0" applyNumberFormat="1" applyFont="1" applyFill="1" applyBorder="1" applyAlignment="1" applyProtection="1">
      <alignment horizontal="left" vertical="center"/>
      <protection/>
    </xf>
    <xf numFmtId="0" fontId="18" fillId="24" borderId="10" xfId="0" applyNumberFormat="1" applyFont="1" applyFill="1" applyBorder="1" applyAlignment="1" applyProtection="1">
      <alignment horizontal="left" vertical="center"/>
      <protection/>
    </xf>
    <xf numFmtId="0" fontId="19" fillId="24" borderId="10" xfId="0" applyFont="1" applyFill="1" applyBorder="1" applyAlignment="1" applyProtection="1">
      <alignment/>
      <protection locked="0"/>
    </xf>
    <xf numFmtId="0" fontId="20" fillId="24" borderId="10" xfId="0" applyNumberFormat="1" applyFont="1" applyFill="1" applyBorder="1" applyAlignment="1" applyProtection="1">
      <alignment horizontal="left" vertical="center"/>
      <protection/>
    </xf>
    <xf numFmtId="0" fontId="21" fillId="24" borderId="10" xfId="0" applyFont="1" applyFill="1" applyBorder="1" applyAlignment="1" applyProtection="1">
      <alignment/>
      <protection locked="0"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22" fillId="24" borderId="10" xfId="0" applyNumberFormat="1" applyFont="1" applyFill="1" applyBorder="1" applyAlignment="1" applyProtection="1">
      <alignment horizontal="left" vertical="center"/>
      <protection/>
    </xf>
    <xf numFmtId="3" fontId="18" fillId="24" borderId="10" xfId="0" applyNumberFormat="1" applyFont="1" applyFill="1" applyBorder="1" applyAlignment="1" applyProtection="1">
      <alignment vertical="center"/>
      <protection/>
    </xf>
    <xf numFmtId="3" fontId="8" fillId="24" borderId="10" xfId="0" applyNumberFormat="1" applyFont="1" applyFill="1" applyBorder="1" applyAlignment="1" applyProtection="1">
      <alignment vertical="center"/>
      <protection/>
    </xf>
    <xf numFmtId="180" fontId="11" fillId="24" borderId="10" xfId="0" applyNumberFormat="1" applyFont="1" applyFill="1" applyBorder="1" applyAlignment="1" applyProtection="1">
      <alignment horizontal="right" vertical="center"/>
      <protection locked="0"/>
    </xf>
    <xf numFmtId="3" fontId="20" fillId="24" borderId="10" xfId="0" applyNumberFormat="1" applyFont="1" applyFill="1" applyBorder="1" applyAlignment="1" applyProtection="1">
      <alignment vertical="center"/>
      <protection/>
    </xf>
    <xf numFmtId="3" fontId="4" fillId="24" borderId="10" xfId="0" applyNumberFormat="1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left" vertical="center" wrapText="1" readingOrder="1"/>
      <protection locked="0"/>
    </xf>
    <xf numFmtId="3" fontId="20" fillId="24" borderId="10" xfId="0" applyNumberFormat="1" applyFont="1" applyFill="1" applyBorder="1" applyAlignment="1" applyProtection="1">
      <alignment horizontal="left" vertical="center"/>
      <protection/>
    </xf>
    <xf numFmtId="3" fontId="4" fillId="24" borderId="10" xfId="0" applyNumberFormat="1" applyFont="1" applyFill="1" applyBorder="1" applyAlignment="1" applyProtection="1">
      <alignment horizontal="left" vertical="center"/>
      <protection/>
    </xf>
    <xf numFmtId="3" fontId="8" fillId="24" borderId="10" xfId="0" applyNumberFormat="1" applyFont="1" applyFill="1" applyBorder="1" applyAlignment="1" applyProtection="1">
      <alignment horizontal="left" vertical="center"/>
      <protection/>
    </xf>
    <xf numFmtId="3" fontId="18" fillId="24" borderId="10" xfId="0" applyNumberFormat="1" applyFont="1" applyFill="1" applyBorder="1" applyAlignment="1" applyProtection="1">
      <alignment horizontal="left" vertical="center"/>
      <protection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Alignment="1" applyProtection="1">
      <alignment/>
      <protection locked="0"/>
    </xf>
    <xf numFmtId="0" fontId="1" fillId="24" borderId="14" xfId="0" applyFont="1" applyFill="1" applyBorder="1" applyAlignment="1" applyProtection="1">
      <alignment horizontal="center" vertical="center" wrapText="1" readingOrder="1"/>
      <protection locked="0"/>
    </xf>
    <xf numFmtId="183" fontId="27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26" fillId="0" borderId="0" xfId="0" applyFont="1" applyAlignment="1" applyProtection="1">
      <alignment vertical="center" wrapText="1" readingOrder="1"/>
      <protection locked="0"/>
    </xf>
    <xf numFmtId="0" fontId="29" fillId="24" borderId="0" xfId="0" applyFont="1" applyFill="1" applyAlignment="1" applyProtection="1">
      <alignment/>
      <protection locked="0"/>
    </xf>
    <xf numFmtId="181" fontId="11" fillId="24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8" fillId="24" borderId="10" xfId="0" applyFont="1" applyFill="1" applyBorder="1" applyAlignment="1" applyProtection="1">
      <alignment horizontal="left" vertical="center" indent="1"/>
      <protection locked="0"/>
    </xf>
    <xf numFmtId="0" fontId="11" fillId="0" borderId="10" xfId="0" applyFont="1" applyBorder="1" applyAlignment="1" applyProtection="1">
      <alignment horizontal="left" vertical="center" inden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 indent="1" shrinkToFit="1"/>
      <protection locked="0"/>
    </xf>
    <xf numFmtId="0" fontId="11" fillId="24" borderId="10" xfId="0" applyFont="1" applyFill="1" applyBorder="1" applyAlignment="1" applyProtection="1">
      <alignment horizontal="left" vertical="center" indent="1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77" fontId="11" fillId="24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 indent="1" shrinkToFi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177" fontId="9" fillId="24" borderId="10" xfId="0" applyNumberFormat="1" applyFont="1" applyFill="1" applyBorder="1" applyAlignment="1" applyProtection="1">
      <alignment horizontal="righ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0" fontId="8" fillId="24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33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 vertical="center"/>
      <protection locked="0"/>
    </xf>
    <xf numFmtId="184" fontId="11" fillId="0" borderId="10" xfId="0" applyNumberFormat="1" applyFont="1" applyFill="1" applyBorder="1" applyAlignment="1" applyProtection="1">
      <alignment vertical="center"/>
      <protection locked="0"/>
    </xf>
    <xf numFmtId="0" fontId="22" fillId="24" borderId="13" xfId="0" applyNumberFormat="1" applyFont="1" applyFill="1" applyBorder="1" applyAlignment="1" applyProtection="1">
      <alignment horizontal="left" vertical="center"/>
      <protection/>
    </xf>
    <xf numFmtId="0" fontId="6" fillId="24" borderId="10" xfId="0" applyFont="1" applyFill="1" applyBorder="1" applyAlignment="1" applyProtection="1">
      <alignment vertical="center"/>
      <protection locked="0"/>
    </xf>
    <xf numFmtId="181" fontId="0" fillId="0" borderId="0" xfId="0" applyNumberFormat="1" applyFont="1" applyFill="1" applyAlignment="1" applyProtection="1">
      <alignment vertical="center"/>
      <protection locked="0"/>
    </xf>
    <xf numFmtId="0" fontId="34" fillId="24" borderId="13" xfId="0" applyNumberFormat="1" applyFont="1" applyFill="1" applyBorder="1" applyAlignment="1" applyProtection="1">
      <alignment horizontal="left" vertical="center"/>
      <protection/>
    </xf>
    <xf numFmtId="3" fontId="8" fillId="24" borderId="13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vertical="center"/>
      <protection locked="0"/>
    </xf>
    <xf numFmtId="3" fontId="8" fillId="24" borderId="11" xfId="0" applyNumberFormat="1" applyFont="1" applyFill="1" applyBorder="1" applyAlignment="1" applyProtection="1">
      <alignment horizontal="left" vertical="center"/>
      <protection/>
    </xf>
    <xf numFmtId="0" fontId="11" fillId="24" borderId="13" xfId="0" applyNumberFormat="1" applyFont="1" applyFill="1" applyBorder="1" applyAlignment="1" applyProtection="1">
      <alignment horizontal="left" vertical="center"/>
      <protection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vertical="center"/>
      <protection locked="0"/>
    </xf>
    <xf numFmtId="180" fontId="4" fillId="0" borderId="10" xfId="0" applyNumberFormat="1" applyFont="1" applyFill="1" applyBorder="1" applyAlignment="1" applyProtection="1">
      <alignment vertical="center"/>
      <protection locked="0"/>
    </xf>
    <xf numFmtId="180" fontId="20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179" fontId="20" fillId="0" borderId="10" xfId="0" applyNumberFormat="1" applyFont="1" applyFill="1" applyBorder="1" applyAlignment="1" applyProtection="1">
      <alignment vertical="center"/>
      <protection locked="0"/>
    </xf>
    <xf numFmtId="0" fontId="23" fillId="24" borderId="14" xfId="0" applyFont="1" applyFill="1" applyBorder="1" applyAlignment="1" applyProtection="1">
      <alignment horizontal="center" vertical="center" wrapText="1" readingOrder="1"/>
      <protection locked="0"/>
    </xf>
    <xf numFmtId="0" fontId="23" fillId="24" borderId="14" xfId="0" applyFont="1" applyFill="1" applyBorder="1" applyAlignment="1" applyProtection="1">
      <alignment horizontal="left" vertical="center" wrapText="1" readingOrder="1"/>
      <protection locked="0"/>
    </xf>
    <xf numFmtId="0" fontId="23" fillId="24" borderId="16" xfId="0" applyFont="1" applyFill="1" applyBorder="1" applyAlignment="1" applyProtection="1">
      <alignment horizontal="left" vertical="center" wrapText="1" readingOrder="1"/>
      <protection locked="0"/>
    </xf>
    <xf numFmtId="0" fontId="23" fillId="24" borderId="10" xfId="0" applyFont="1" applyFill="1" applyBorder="1" applyAlignment="1" applyProtection="1">
      <alignment horizontal="left" vertical="center" wrapText="1" readingOrder="1"/>
      <protection locked="0"/>
    </xf>
    <xf numFmtId="182" fontId="62" fillId="0" borderId="14" xfId="0" applyNumberFormat="1" applyFont="1" applyBorder="1" applyAlignment="1" applyProtection="1">
      <alignment horizontal="right" vertical="center" wrapText="1" readingOrder="1"/>
      <protection locked="0"/>
    </xf>
    <xf numFmtId="183" fontId="62" fillId="0" borderId="14" xfId="0" applyNumberFormat="1" applyFont="1" applyBorder="1" applyAlignment="1" applyProtection="1">
      <alignment horizontal="right" vertical="center" wrapText="1" readingOrder="1"/>
      <protection locked="0"/>
    </xf>
    <xf numFmtId="183" fontId="62" fillId="0" borderId="16" xfId="0" applyNumberFormat="1" applyFont="1" applyBorder="1" applyAlignment="1" applyProtection="1">
      <alignment horizontal="right" vertical="center" wrapText="1" readingOrder="1"/>
      <protection locked="0"/>
    </xf>
    <xf numFmtId="183" fontId="62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62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57" fillId="0" borderId="10" xfId="0" applyFont="1" applyFill="1" applyBorder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181" fontId="7" fillId="24" borderId="10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 locked="0"/>
    </xf>
    <xf numFmtId="180" fontId="6" fillId="0" borderId="10" xfId="0" applyNumberFormat="1" applyFont="1" applyBorder="1" applyAlignment="1" applyProtection="1">
      <alignment horizontal="right" vertical="center"/>
      <protection/>
    </xf>
    <xf numFmtId="180" fontId="6" fillId="0" borderId="10" xfId="0" applyNumberFormat="1" applyFont="1" applyFill="1" applyBorder="1" applyAlignment="1" applyProtection="1">
      <alignment horizontal="right" vertical="center"/>
      <protection locked="0"/>
    </xf>
    <xf numFmtId="180" fontId="6" fillId="0" borderId="10" xfId="0" applyNumberFormat="1" applyFont="1" applyFill="1" applyBorder="1" applyAlignment="1" applyProtection="1">
      <alignment vertical="center"/>
      <protection locked="0"/>
    </xf>
    <xf numFmtId="178" fontId="9" fillId="0" borderId="10" xfId="42" applyNumberFormat="1" applyFont="1" applyBorder="1" applyProtection="1">
      <alignment vertical="center"/>
      <protection locked="0"/>
    </xf>
    <xf numFmtId="180" fontId="9" fillId="0" borderId="10" xfId="0" applyNumberFormat="1" applyFont="1" applyFill="1" applyBorder="1" applyAlignment="1" applyProtection="1">
      <alignment vertical="center"/>
      <protection locked="0"/>
    </xf>
    <xf numFmtId="180" fontId="9" fillId="0" borderId="10" xfId="0" applyNumberFormat="1" applyFont="1" applyBorder="1" applyAlignment="1" applyProtection="1">
      <alignment vertical="center"/>
      <protection locked="0"/>
    </xf>
    <xf numFmtId="180" fontId="11" fillId="0" borderId="10" xfId="0" applyNumberFormat="1" applyFont="1" applyBorder="1" applyAlignment="1" applyProtection="1">
      <alignment vertical="center"/>
      <protection locked="0"/>
    </xf>
    <xf numFmtId="0" fontId="64" fillId="24" borderId="14" xfId="0" applyFont="1" applyFill="1" applyBorder="1" applyAlignment="1" applyProtection="1">
      <alignment horizontal="center" vertical="center" wrapText="1" readingOrder="1"/>
      <protection locked="0"/>
    </xf>
    <xf numFmtId="0" fontId="65" fillId="24" borderId="14" xfId="0" applyFont="1" applyFill="1" applyBorder="1" applyAlignment="1" applyProtection="1">
      <alignment horizontal="center" vertical="center" wrapText="1" readingOrder="1"/>
      <protection locked="0"/>
    </xf>
    <xf numFmtId="183" fontId="64" fillId="24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65" fillId="24" borderId="15" xfId="0" applyFont="1" applyFill="1" applyBorder="1" applyAlignment="1" applyProtection="1">
      <alignment horizontal="center" vertical="center" wrapText="1" readingOrder="1"/>
      <protection locked="0"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Fill="1" applyBorder="1" applyAlignment="1" applyProtection="1">
      <alignment horizontal="left" vertical="center"/>
      <protection locked="0"/>
    </xf>
    <xf numFmtId="3" fontId="66" fillId="24" borderId="10" xfId="0" applyNumberFormat="1" applyFont="1" applyFill="1" applyBorder="1" applyAlignment="1" applyProtection="1">
      <alignment vertical="center"/>
      <protection/>
    </xf>
    <xf numFmtId="3" fontId="10" fillId="24" borderId="10" xfId="0" applyNumberFormat="1" applyFont="1" applyFill="1" applyBorder="1" applyAlignment="1" applyProtection="1">
      <alignment vertical="center"/>
      <protection/>
    </xf>
    <xf numFmtId="0" fontId="56" fillId="24" borderId="10" xfId="0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77" fontId="6" fillId="0" borderId="10" xfId="42" applyNumberFormat="1" applyFont="1" applyBorder="1" applyProtection="1">
      <alignment vertical="center"/>
      <protection locked="0"/>
    </xf>
    <xf numFmtId="178" fontId="7" fillId="0" borderId="10" xfId="42" applyNumberFormat="1" applyFont="1" applyBorder="1" applyProtection="1">
      <alignment vertical="center"/>
      <protection locked="0"/>
    </xf>
    <xf numFmtId="0" fontId="6" fillId="24" borderId="10" xfId="0" applyFont="1" applyFill="1" applyBorder="1" applyAlignment="1" applyProtection="1">
      <alignment horizontal="left" vertical="center" indent="1"/>
      <protection locked="0"/>
    </xf>
    <xf numFmtId="181" fontId="7" fillId="24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181" fontId="7" fillId="24" borderId="13" xfId="0" applyNumberFormat="1" applyFont="1" applyFill="1" applyBorder="1" applyAlignment="1" applyProtection="1">
      <alignment horizontal="center" vertical="center"/>
      <protection/>
    </xf>
    <xf numFmtId="181" fontId="7" fillId="24" borderId="21" xfId="0" applyNumberFormat="1" applyFont="1" applyFill="1" applyBorder="1" applyAlignment="1" applyProtection="1">
      <alignment horizontal="center" vertical="center"/>
      <protection/>
    </xf>
    <xf numFmtId="181" fontId="7" fillId="24" borderId="11" xfId="0" applyNumberFormat="1" applyFont="1" applyFill="1" applyBorder="1" applyAlignment="1" applyProtection="1">
      <alignment horizontal="center" vertical="center" wrapText="1"/>
      <protection/>
    </xf>
    <xf numFmtId="181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 locked="0"/>
    </xf>
    <xf numFmtId="0" fontId="25" fillId="24" borderId="19" xfId="0" applyFont="1" applyFill="1" applyBorder="1" applyAlignment="1" applyProtection="1">
      <alignment horizontal="left" vertical="center" wrapText="1"/>
      <protection locked="0"/>
    </xf>
    <xf numFmtId="0" fontId="25" fillId="24" borderId="0" xfId="0" applyFont="1" applyFill="1" applyAlignment="1" applyProtection="1">
      <alignment horizontal="left" vertical="center" wrapText="1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6" fillId="24" borderId="13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12" xfId="0" applyFont="1" applyFill="1" applyBorder="1" applyAlignment="1" applyProtection="1">
      <alignment horizontal="center" vertical="center" wrapText="1"/>
      <protection locked="0"/>
    </xf>
    <xf numFmtId="0" fontId="65" fillId="24" borderId="10" xfId="0" applyFont="1" applyFill="1" applyBorder="1" applyAlignment="1" applyProtection="1">
      <alignment horizontal="center" vertical="center" wrapText="1" readingOrder="1"/>
      <protection locked="0"/>
    </xf>
    <xf numFmtId="0" fontId="6" fillId="24" borderId="10" xfId="0" applyFont="1" applyFill="1" applyBorder="1" applyAlignment="1" applyProtection="1">
      <alignment vertical="top" wrapText="1"/>
      <protection locked="0"/>
    </xf>
    <xf numFmtId="0" fontId="1" fillId="24" borderId="17" xfId="0" applyFont="1" applyFill="1" applyBorder="1" applyAlignment="1" applyProtection="1">
      <alignment horizontal="center" vertical="center" wrapText="1" readingOrder="1"/>
      <protection locked="0"/>
    </xf>
    <xf numFmtId="0" fontId="28" fillId="24" borderId="23" xfId="0" applyFont="1" applyFill="1" applyBorder="1" applyAlignment="1" applyProtection="1">
      <alignment vertical="top" wrapText="1"/>
      <protection locked="0"/>
    </xf>
    <xf numFmtId="0" fontId="28" fillId="24" borderId="17" xfId="0" applyFont="1" applyFill="1" applyBorder="1" applyAlignment="1" applyProtection="1">
      <alignment vertical="top" wrapText="1"/>
      <protection locked="0"/>
    </xf>
    <xf numFmtId="0" fontId="65" fillId="24" borderId="14" xfId="0" applyFont="1" applyFill="1" applyBorder="1" applyAlignment="1" applyProtection="1">
      <alignment horizontal="center" vertical="center" wrapText="1" readingOrder="1"/>
      <protection locked="0"/>
    </xf>
    <xf numFmtId="0" fontId="6" fillId="24" borderId="23" xfId="0" applyFont="1" applyFill="1" applyBorder="1" applyAlignment="1" applyProtection="1">
      <alignment vertical="top" wrapText="1"/>
      <protection locked="0"/>
    </xf>
    <xf numFmtId="0" fontId="6" fillId="24" borderId="17" xfId="0" applyFont="1" applyFill="1" applyBorder="1" applyAlignment="1" applyProtection="1">
      <alignment vertical="top" wrapText="1"/>
      <protection locked="0"/>
    </xf>
    <xf numFmtId="0" fontId="65" fillId="24" borderId="23" xfId="0" applyFont="1" applyFill="1" applyBorder="1" applyAlignment="1" applyProtection="1">
      <alignment horizontal="center" vertical="center" wrapText="1" readingOrder="1"/>
      <protection locked="0"/>
    </xf>
    <xf numFmtId="0" fontId="65" fillId="24" borderId="17" xfId="0" applyFont="1" applyFill="1" applyBorder="1" applyAlignment="1" applyProtection="1">
      <alignment horizontal="center" vertical="center" wrapText="1" readingOrder="1"/>
      <protection locked="0"/>
    </xf>
    <xf numFmtId="0" fontId="65" fillId="24" borderId="24" xfId="0" applyFont="1" applyFill="1" applyBorder="1" applyAlignment="1" applyProtection="1">
      <alignment horizontal="center" vertical="center" wrapText="1" readingOrder="1"/>
      <protection locked="0"/>
    </xf>
    <xf numFmtId="0" fontId="26" fillId="0" borderId="0" xfId="0" applyFont="1" applyAlignment="1" applyProtection="1">
      <alignment horizontal="center" vertical="center" wrapText="1" readingOrder="1"/>
      <protection locked="0"/>
    </xf>
    <xf numFmtId="0" fontId="63" fillId="0" borderId="25" xfId="0" applyFont="1" applyBorder="1" applyAlignment="1">
      <alignment horizontal="right" readingOrder="1"/>
    </xf>
    <xf numFmtId="0" fontId="63" fillId="0" borderId="0" xfId="0" applyFont="1" applyBorder="1" applyAlignment="1">
      <alignment horizontal="right" readingOrder="1"/>
    </xf>
    <xf numFmtId="183" fontId="64" fillId="24" borderId="24" xfId="0" applyNumberFormat="1" applyFont="1" applyFill="1" applyBorder="1" applyAlignment="1" applyProtection="1">
      <alignment horizontal="center" vertical="center" wrapText="1" readingOrder="1"/>
      <protection locked="0"/>
    </xf>
    <xf numFmtId="183" fontId="64" fillId="24" borderId="23" xfId="0" applyNumberFormat="1" applyFont="1" applyFill="1" applyBorder="1" applyAlignment="1" applyProtection="1">
      <alignment horizontal="center" vertical="center" wrapText="1" readingOrder="1"/>
      <protection locked="0"/>
    </xf>
    <xf numFmtId="183" fontId="64" fillId="24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4" borderId="0" xfId="0" applyFont="1" applyFill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wrapText="1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7年云南省向人大报送政府收支预算表格式编制过程表" xfId="41"/>
    <cellStyle name="常规_2007年云南省向人大报送政府收支预算表格式编制过程表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30"/>
  <sheetViews>
    <sheetView showGridLines="0" showZeros="0" zoomScale="120" zoomScaleNormal="120" zoomScalePageLayoutView="0" workbookViewId="0" topLeftCell="A1">
      <pane xSplit="1" ySplit="4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4.25"/>
  <cols>
    <col min="1" max="1" width="25.125" style="2" customWidth="1"/>
    <col min="2" max="2" width="15.00390625" style="2" customWidth="1"/>
    <col min="3" max="3" width="14.00390625" style="2" customWidth="1"/>
    <col min="4" max="4" width="10.75390625" style="2" hidden="1" customWidth="1"/>
    <col min="5" max="5" width="12.375" style="2" customWidth="1"/>
    <col min="6" max="6" width="7.00390625" style="2" hidden="1" customWidth="1"/>
    <col min="7" max="7" width="7.875" style="2" customWidth="1"/>
    <col min="8" max="9" width="7.375" style="2" hidden="1" customWidth="1"/>
    <col min="10" max="16384" width="9.00390625" style="2" customWidth="1"/>
  </cols>
  <sheetData>
    <row r="1" ht="15" customHeight="1">
      <c r="A1" s="3" t="s">
        <v>0</v>
      </c>
    </row>
    <row r="2" spans="1:9" ht="25.5" customHeight="1">
      <c r="A2" s="171" t="s">
        <v>1</v>
      </c>
      <c r="B2" s="171"/>
      <c r="C2" s="171"/>
      <c r="D2" s="171"/>
      <c r="E2" s="171"/>
      <c r="F2" s="171"/>
      <c r="G2" s="171"/>
      <c r="H2" s="171"/>
      <c r="I2" s="171"/>
    </row>
    <row r="3" spans="1:9" ht="12.75" customHeight="1">
      <c r="A3" s="4"/>
      <c r="B3" s="4"/>
      <c r="C3" s="4"/>
      <c r="D3" s="4"/>
      <c r="E3" s="172" t="s">
        <v>2</v>
      </c>
      <c r="F3" s="172"/>
      <c r="G3" s="172"/>
      <c r="H3" s="4"/>
      <c r="I3" s="134" t="s">
        <v>3</v>
      </c>
    </row>
    <row r="4" spans="1:9" ht="29.25" customHeight="1">
      <c r="A4" s="5" t="s">
        <v>4</v>
      </c>
      <c r="B4" s="5" t="s">
        <v>5</v>
      </c>
      <c r="C4" s="5" t="s">
        <v>6</v>
      </c>
      <c r="D4" s="50" t="s">
        <v>7</v>
      </c>
      <c r="E4" s="50" t="s">
        <v>933</v>
      </c>
      <c r="F4" s="50" t="s">
        <v>8</v>
      </c>
      <c r="G4" s="5" t="s">
        <v>939</v>
      </c>
      <c r="H4" s="173" t="s">
        <v>10</v>
      </c>
      <c r="I4" s="173"/>
    </row>
    <row r="5" spans="1:9" s="1" customFormat="1" ht="24" customHeight="1">
      <c r="A5" s="108" t="s">
        <v>11</v>
      </c>
      <c r="B5" s="66">
        <f>SUM(B6:B20)</f>
        <v>85925</v>
      </c>
      <c r="C5" s="66">
        <f>SUM(C6:C20)</f>
        <v>97680</v>
      </c>
      <c r="D5" s="66">
        <f>SUM(D6:D20)</f>
        <v>103820</v>
      </c>
      <c r="E5" s="66">
        <f>SUM(E6:E20)</f>
        <v>103820</v>
      </c>
      <c r="F5" s="31">
        <f>E5/D5%</f>
        <v>100</v>
      </c>
      <c r="G5" s="31">
        <f>(E5-'2018年一般公共预算收入决算表1'!B5)/'2018年一般公共预算收入决算表1'!B5*100</f>
        <v>20.82630200756474</v>
      </c>
      <c r="H5" s="132">
        <f>E5-'2018年一般公共预算收入决算表1'!B5</f>
        <v>17895</v>
      </c>
      <c r="I5" s="20">
        <f>IF('2018年一般公共预算收入决算表1'!B5=0,0,ROUND((E5-'2018年一般公共预算收入决算表1'!B5)/E5*100,1))</f>
        <v>17.2</v>
      </c>
    </row>
    <row r="6" spans="1:9" s="1" customFormat="1" ht="24" customHeight="1">
      <c r="A6" s="53" t="s">
        <v>12</v>
      </c>
      <c r="B6" s="66">
        <v>49353</v>
      </c>
      <c r="C6" s="66">
        <v>55000</v>
      </c>
      <c r="D6" s="66">
        <v>56801</v>
      </c>
      <c r="E6" s="66">
        <v>56801</v>
      </c>
      <c r="F6" s="31">
        <f aca="true" t="shared" si="0" ref="F6:F30">E6/D6%</f>
        <v>100</v>
      </c>
      <c r="G6" s="31">
        <f>(E6-'2018年一般公共预算收入决算表1'!B6)/'2018年一般公共预算收入决算表1'!B6*100</f>
        <v>15.091281178449131</v>
      </c>
      <c r="H6" s="132">
        <f>E6-'2018年一般公共预算收入决算表1'!B6</f>
        <v>7448</v>
      </c>
      <c r="I6" s="20">
        <f>IF('2018年一般公共预算收入决算表1'!B6=0,0,ROUND((E6-'2018年一般公共预算收入决算表1'!B6)/E6*100,1))</f>
        <v>13.1</v>
      </c>
    </row>
    <row r="7" spans="1:9" s="1" customFormat="1" ht="24" customHeight="1">
      <c r="A7" s="53" t="s">
        <v>13</v>
      </c>
      <c r="B7" s="66">
        <v>285</v>
      </c>
      <c r="C7" s="66"/>
      <c r="D7" s="66">
        <v>571</v>
      </c>
      <c r="E7" s="66">
        <v>571</v>
      </c>
      <c r="F7" s="31">
        <f t="shared" si="0"/>
        <v>100</v>
      </c>
      <c r="G7" s="31">
        <f>(E7-'2018年一般公共预算收入决算表1'!B7)/'2018年一般公共预算收入决算表1'!B7*100</f>
        <v>100.35087719298245</v>
      </c>
      <c r="H7" s="132">
        <f>E7-'2018年一般公共预算收入决算表1'!B7</f>
        <v>286</v>
      </c>
      <c r="I7" s="20">
        <f>IF('2018年一般公共预算收入决算表1'!B7=0,0,ROUND((E7-'2018年一般公共预算收入决算表1'!B7)/E7*100,1))</f>
        <v>50.1</v>
      </c>
    </row>
    <row r="8" spans="1:9" s="1" customFormat="1" ht="24" customHeight="1">
      <c r="A8" s="53" t="s">
        <v>14</v>
      </c>
      <c r="B8" s="66">
        <v>830</v>
      </c>
      <c r="C8" s="66">
        <v>1050</v>
      </c>
      <c r="D8" s="66">
        <v>1188</v>
      </c>
      <c r="E8" s="66">
        <v>1188</v>
      </c>
      <c r="F8" s="31">
        <f t="shared" si="0"/>
        <v>100</v>
      </c>
      <c r="G8" s="31">
        <f>(E8-'2018年一般公共预算收入决算表1'!B8)/'2018年一般公共预算收入决算表1'!B8*100</f>
        <v>43.132530120481924</v>
      </c>
      <c r="H8" s="132">
        <f>E8-'2018年一般公共预算收入决算表1'!B8</f>
        <v>358</v>
      </c>
      <c r="I8" s="20">
        <f>IF('2018年一般公共预算收入决算表1'!B8=0,0,ROUND((E8-'2018年一般公共预算收入决算表1'!B8)/E8*100,1))</f>
        <v>30.1</v>
      </c>
    </row>
    <row r="9" spans="1:9" s="1" customFormat="1" ht="24" customHeight="1">
      <c r="A9" s="53" t="s">
        <v>15</v>
      </c>
      <c r="B9" s="66">
        <v>2156</v>
      </c>
      <c r="C9" s="66">
        <v>2300</v>
      </c>
      <c r="D9" s="66">
        <v>2827</v>
      </c>
      <c r="E9" s="66">
        <v>2827</v>
      </c>
      <c r="F9" s="31">
        <f t="shared" si="0"/>
        <v>100</v>
      </c>
      <c r="G9" s="31">
        <f>(E9-'2018年一般公共预算收入决算表1'!B9)/'2018年一般公共预算收入决算表1'!B9*100</f>
        <v>31.122448979591837</v>
      </c>
      <c r="H9" s="132">
        <f>E9-'2018年一般公共预算收入决算表1'!B9</f>
        <v>671</v>
      </c>
      <c r="I9" s="20">
        <f>IF('2018年一般公共预算收入决算表1'!B9=0,0,ROUND((E9-'2018年一般公共预算收入决算表1'!B9)/E9*100,1))</f>
        <v>23.7</v>
      </c>
    </row>
    <row r="10" spans="1:9" s="1" customFormat="1" ht="24" customHeight="1">
      <c r="A10" s="53" t="s">
        <v>16</v>
      </c>
      <c r="B10" s="66">
        <v>17698</v>
      </c>
      <c r="C10" s="66">
        <v>22000</v>
      </c>
      <c r="D10" s="66">
        <v>21418</v>
      </c>
      <c r="E10" s="66">
        <v>21418</v>
      </c>
      <c r="F10" s="31">
        <f t="shared" si="0"/>
        <v>100</v>
      </c>
      <c r="G10" s="31">
        <f>(E10-'2018年一般公共预算收入决算表1'!B10)/'2018年一般公共预算收入决算表1'!B10*100</f>
        <v>21.019324217425698</v>
      </c>
      <c r="H10" s="132">
        <f>E10-'2018年一般公共预算收入决算表1'!B10</f>
        <v>3720</v>
      </c>
      <c r="I10" s="20">
        <f>IF('2018年一般公共预算收入决算表1'!B10=0,0,ROUND((E10-'2018年一般公共预算收入决算表1'!B10)/E10*100,1))</f>
        <v>17.4</v>
      </c>
    </row>
    <row r="11" spans="1:9" s="1" customFormat="1" ht="24" customHeight="1">
      <c r="A11" s="53" t="s">
        <v>17</v>
      </c>
      <c r="B11" s="66">
        <v>2272</v>
      </c>
      <c r="C11" s="66">
        <v>2400</v>
      </c>
      <c r="D11" s="66">
        <v>2443</v>
      </c>
      <c r="E11" s="66">
        <v>2443</v>
      </c>
      <c r="F11" s="31">
        <f t="shared" si="0"/>
        <v>100</v>
      </c>
      <c r="G11" s="31">
        <f>(E11-'2018年一般公共预算收入决算表1'!B11)/'2018年一般公共预算收入决算表1'!B11*100</f>
        <v>7.526408450704225</v>
      </c>
      <c r="H11" s="132">
        <f>E11-'2018年一般公共预算收入决算表1'!B11</f>
        <v>171</v>
      </c>
      <c r="I11" s="20">
        <f>IF('2018年一般公共预算收入决算表1'!B11=0,0,ROUND((E11-'2018年一般公共预算收入决算表1'!B11)/E11*100,1))</f>
        <v>7</v>
      </c>
    </row>
    <row r="12" spans="1:9" s="1" customFormat="1" ht="24" customHeight="1">
      <c r="A12" s="53" t="s">
        <v>18</v>
      </c>
      <c r="B12" s="66">
        <v>1710</v>
      </c>
      <c r="C12" s="66">
        <v>1900</v>
      </c>
      <c r="D12" s="66">
        <v>2475</v>
      </c>
      <c r="E12" s="66">
        <v>2475</v>
      </c>
      <c r="F12" s="31">
        <f t="shared" si="0"/>
        <v>100</v>
      </c>
      <c r="G12" s="31">
        <f>(E12-'2018年一般公共预算收入决算表1'!B12)/'2018年一般公共预算收入决算表1'!B12*100</f>
        <v>44.73684210526316</v>
      </c>
      <c r="H12" s="132">
        <f>E12-'2018年一般公共预算收入决算表1'!B12</f>
        <v>765</v>
      </c>
      <c r="I12" s="20">
        <f>IF('2018年一般公共预算收入决算表1'!B12=0,0,ROUND((E12-'2018年一般公共预算收入决算表1'!B12)/E12*100,1))</f>
        <v>30.9</v>
      </c>
    </row>
    <row r="13" spans="1:9" s="1" customFormat="1" ht="24" customHeight="1">
      <c r="A13" s="53" t="s">
        <v>19</v>
      </c>
      <c r="B13" s="66">
        <v>910</v>
      </c>
      <c r="C13" s="66">
        <v>960</v>
      </c>
      <c r="D13" s="66">
        <v>941</v>
      </c>
      <c r="E13" s="66">
        <v>941</v>
      </c>
      <c r="F13" s="31">
        <f t="shared" si="0"/>
        <v>100</v>
      </c>
      <c r="G13" s="31">
        <f>(E13-'2018年一般公共预算收入决算表1'!B13)/'2018年一般公共预算收入决算表1'!B13*100</f>
        <v>3.4065934065934065</v>
      </c>
      <c r="H13" s="132">
        <f>E13-'2018年一般公共预算收入决算表1'!B13</f>
        <v>31</v>
      </c>
      <c r="I13" s="20">
        <f>IF('2018年一般公共预算收入决算表1'!B13=0,0,ROUND((E13-'2018年一般公共预算收入决算表1'!B13)/E13*100,1))</f>
        <v>3.3</v>
      </c>
    </row>
    <row r="14" spans="1:9" s="1" customFormat="1" ht="24" customHeight="1">
      <c r="A14" s="53" t="s">
        <v>20</v>
      </c>
      <c r="B14" s="66">
        <v>870</v>
      </c>
      <c r="C14" s="66">
        <v>900</v>
      </c>
      <c r="D14" s="66">
        <v>1029</v>
      </c>
      <c r="E14" s="66">
        <v>1029</v>
      </c>
      <c r="F14" s="31">
        <f t="shared" si="0"/>
        <v>100.00000000000001</v>
      </c>
      <c r="G14" s="31">
        <f>(E14-'2018年一般公共预算收入决算表1'!B14)/'2018年一般公共预算收入决算表1'!B14*100</f>
        <v>18.275862068965516</v>
      </c>
      <c r="H14" s="132">
        <f>E14-'2018年一般公共预算收入决算表1'!B14</f>
        <v>159</v>
      </c>
      <c r="I14" s="20">
        <f>IF('2018年一般公共预算收入决算表1'!B14=0,0,ROUND((E14-'2018年一般公共预算收入决算表1'!B14)/E14*100,1))</f>
        <v>15.5</v>
      </c>
    </row>
    <row r="15" spans="1:9" s="1" customFormat="1" ht="24" customHeight="1">
      <c r="A15" s="53" t="s">
        <v>21</v>
      </c>
      <c r="B15" s="66">
        <v>319</v>
      </c>
      <c r="C15" s="66">
        <v>320</v>
      </c>
      <c r="D15" s="66">
        <v>325</v>
      </c>
      <c r="E15" s="66">
        <v>325</v>
      </c>
      <c r="F15" s="31">
        <f t="shared" si="0"/>
        <v>100</v>
      </c>
      <c r="G15" s="31">
        <f>(E15-'2018年一般公共预算收入决算表1'!B15)/'2018年一般公共预算收入决算表1'!B15*100</f>
        <v>1.8808777429467085</v>
      </c>
      <c r="H15" s="132">
        <f>E15-'2018年一般公共预算收入决算表1'!B15</f>
        <v>6</v>
      </c>
      <c r="I15" s="20">
        <f>IF('2018年一般公共预算收入决算表1'!B15=0,0,ROUND((E15-'2018年一般公共预算收入决算表1'!B15)/E15*100,1))</f>
        <v>1.8</v>
      </c>
    </row>
    <row r="16" spans="1:9" s="1" customFormat="1" ht="24" customHeight="1">
      <c r="A16" s="53" t="s">
        <v>22</v>
      </c>
      <c r="B16" s="66">
        <v>1326</v>
      </c>
      <c r="C16" s="66">
        <v>1400</v>
      </c>
      <c r="D16" s="66">
        <v>1401</v>
      </c>
      <c r="E16" s="66">
        <v>1401</v>
      </c>
      <c r="F16" s="31">
        <f t="shared" si="0"/>
        <v>100</v>
      </c>
      <c r="G16" s="31">
        <f>(E16-'2018年一般公共预算收入决算表1'!B16)/'2018年一般公共预算收入决算表1'!B16*100</f>
        <v>5.656108597285068</v>
      </c>
      <c r="H16" s="132">
        <f>E16-'2018年一般公共预算收入决算表1'!B16</f>
        <v>75</v>
      </c>
      <c r="I16" s="20">
        <f>IF('2018年一般公共预算收入决算表1'!B16=0,0,ROUND((E16-'2018年一般公共预算收入决算表1'!B16)/E16*100,1))</f>
        <v>5.4</v>
      </c>
    </row>
    <row r="17" spans="1:9" s="1" customFormat="1" ht="24" customHeight="1">
      <c r="A17" s="53" t="s">
        <v>23</v>
      </c>
      <c r="B17" s="66">
        <v>224</v>
      </c>
      <c r="C17" s="66">
        <v>1250</v>
      </c>
      <c r="D17" s="66">
        <v>557</v>
      </c>
      <c r="E17" s="66">
        <v>557</v>
      </c>
      <c r="F17" s="31">
        <f t="shared" si="0"/>
        <v>100</v>
      </c>
      <c r="G17" s="31">
        <f>(E17-'2018年一般公共预算收入决算表1'!B17)/'2018年一般公共预算收入决算表1'!B17*100</f>
        <v>148.66071428571428</v>
      </c>
      <c r="H17" s="132">
        <f>E17-'2018年一般公共预算收入决算表1'!B17</f>
        <v>333</v>
      </c>
      <c r="I17" s="20">
        <f>IF('2018年一般公共预算收入决算表1'!B17=0,0,ROUND((E17-'2018年一般公共预算收入决算表1'!B17)/E17*100,1))</f>
        <v>59.8</v>
      </c>
    </row>
    <row r="18" spans="1:9" s="1" customFormat="1" ht="24" customHeight="1">
      <c r="A18" s="53" t="s">
        <v>24</v>
      </c>
      <c r="B18" s="66">
        <v>175</v>
      </c>
      <c r="C18" s="66">
        <v>200</v>
      </c>
      <c r="D18" s="66">
        <v>1620</v>
      </c>
      <c r="E18" s="66">
        <v>1620</v>
      </c>
      <c r="F18" s="31">
        <f t="shared" si="0"/>
        <v>100</v>
      </c>
      <c r="G18" s="31">
        <f>(E18-'2018年一般公共预算收入决算表1'!B18)/'2018年一般公共预算收入决算表1'!B18*100</f>
        <v>825.7142857142858</v>
      </c>
      <c r="H18" s="132">
        <f>E18-'2018年一般公共预算收入决算表1'!B18</f>
        <v>1445</v>
      </c>
      <c r="I18" s="20">
        <f>IF('2018年一般公共预算收入决算表1'!B18=0,0,ROUND((E18-'2018年一般公共预算收入决算表1'!B18)/E18*100,1))</f>
        <v>89.2</v>
      </c>
    </row>
    <row r="19" spans="1:9" s="1" customFormat="1" ht="24" customHeight="1">
      <c r="A19" s="53" t="s">
        <v>25</v>
      </c>
      <c r="B19" s="66">
        <v>7797</v>
      </c>
      <c r="C19" s="66">
        <v>8000</v>
      </c>
      <c r="D19" s="66">
        <v>7922</v>
      </c>
      <c r="E19" s="66">
        <v>7922</v>
      </c>
      <c r="F19" s="31">
        <f t="shared" si="0"/>
        <v>100</v>
      </c>
      <c r="G19" s="31">
        <f>(E19-'2018年一般公共预算收入决算表1'!B19)/'2018年一般公共预算收入决算表1'!B19*100</f>
        <v>1.603180710529691</v>
      </c>
      <c r="H19" s="132">
        <f>E19-'2018年一般公共预算收入决算表1'!B19</f>
        <v>125</v>
      </c>
      <c r="I19" s="20">
        <f>IF('2018年一般公共预算收入决算表1'!B19=0,0,ROUND((E19-'2018年一般公共预算收入决算表1'!B19)/E19*100,1))</f>
        <v>1.6</v>
      </c>
    </row>
    <row r="20" spans="1:9" s="1" customFormat="1" ht="24" customHeight="1">
      <c r="A20" s="53" t="s">
        <v>26</v>
      </c>
      <c r="B20" s="66"/>
      <c r="C20" s="66"/>
      <c r="D20" s="66">
        <v>2302</v>
      </c>
      <c r="E20" s="66">
        <v>2302</v>
      </c>
      <c r="F20" s="31">
        <f t="shared" si="0"/>
        <v>100</v>
      </c>
      <c r="G20" s="31"/>
      <c r="H20" s="132"/>
      <c r="I20" s="20"/>
    </row>
    <row r="21" spans="1:9" s="1" customFormat="1" ht="24" customHeight="1">
      <c r="A21" s="51" t="s">
        <v>27</v>
      </c>
      <c r="B21" s="66">
        <f>SUM(B22:B29)</f>
        <v>19138</v>
      </c>
      <c r="C21" s="66">
        <f>SUM(C22:C29)</f>
        <v>14740</v>
      </c>
      <c r="D21" s="66">
        <f>SUM(D22:D29)</f>
        <v>19542</v>
      </c>
      <c r="E21" s="66">
        <f>SUM(E22:E29)</f>
        <v>19542</v>
      </c>
      <c r="F21" s="31">
        <f t="shared" si="0"/>
        <v>100</v>
      </c>
      <c r="G21" s="31">
        <f>(E21-'2018年一般公共预算收入决算表1'!B21)/'2018年一般公共预算收入决算表1'!B21*100</f>
        <v>2.110983383843662</v>
      </c>
      <c r="H21" s="132">
        <f>E21-'2018年一般公共预算收入决算表1'!B21</f>
        <v>404</v>
      </c>
      <c r="I21" s="20">
        <f>IF('2018年一般公共预算收入决算表1'!B21=0,0,ROUND((E21-'2018年一般公共预算收入决算表1'!B21)/E21*100,1))</f>
        <v>2.1</v>
      </c>
    </row>
    <row r="22" spans="1:9" s="1" customFormat="1" ht="24" customHeight="1">
      <c r="A22" s="53" t="s">
        <v>28</v>
      </c>
      <c r="B22" s="66">
        <v>4094</v>
      </c>
      <c r="C22" s="66">
        <v>4000</v>
      </c>
      <c r="D22" s="66">
        <v>4612</v>
      </c>
      <c r="E22" s="66">
        <v>4612</v>
      </c>
      <c r="F22" s="31">
        <f t="shared" si="0"/>
        <v>100</v>
      </c>
      <c r="G22" s="31">
        <f>(E22-'2018年一般公共预算收入决算表1'!B22)/'2018年一般公共预算收入决算表1'!B22*100</f>
        <v>12.65266243282853</v>
      </c>
      <c r="H22" s="132">
        <f>E22-'2018年一般公共预算收入决算表1'!B22</f>
        <v>518</v>
      </c>
      <c r="I22" s="20">
        <f>IF('2018年一般公共预算收入决算表1'!B22=0,0,ROUND((E22-'2018年一般公共预算收入决算表1'!B22)/E22*100,1))</f>
        <v>11.2</v>
      </c>
    </row>
    <row r="23" spans="1:9" s="1" customFormat="1" ht="24" customHeight="1">
      <c r="A23" s="53" t="s">
        <v>29</v>
      </c>
      <c r="B23" s="66">
        <v>7643</v>
      </c>
      <c r="C23" s="66">
        <v>7000</v>
      </c>
      <c r="D23" s="66">
        <v>3415</v>
      </c>
      <c r="E23" s="66">
        <v>3415</v>
      </c>
      <c r="F23" s="31">
        <f t="shared" si="0"/>
        <v>100</v>
      </c>
      <c r="G23" s="31">
        <f>(E23-'2018年一般公共预算收入决算表1'!B23)/'2018年一般公共预算收入决算表1'!B23*100</f>
        <v>-55.31859217584718</v>
      </c>
      <c r="H23" s="132">
        <f>E23-'2018年一般公共预算收入决算表1'!B23</f>
        <v>-4228</v>
      </c>
      <c r="I23" s="20">
        <f>IF('2018年一般公共预算收入决算表1'!B23=0,0,ROUND((E23-'2018年一般公共预算收入决算表1'!B23)/E23*100,1))</f>
        <v>-123.8</v>
      </c>
    </row>
    <row r="24" spans="1:9" s="1" customFormat="1" ht="24" customHeight="1">
      <c r="A24" s="53" t="s">
        <v>30</v>
      </c>
      <c r="B24" s="66">
        <v>2063</v>
      </c>
      <c r="C24" s="66">
        <v>1000</v>
      </c>
      <c r="D24" s="66">
        <v>238</v>
      </c>
      <c r="E24" s="66">
        <v>238</v>
      </c>
      <c r="F24" s="31">
        <f t="shared" si="0"/>
        <v>100</v>
      </c>
      <c r="G24" s="31">
        <f>(E24-'2018年一般公共预算收入决算表1'!B24)/'2018年一般公共预算收入决算表1'!B24*100</f>
        <v>-88.46340281143965</v>
      </c>
      <c r="H24" s="132">
        <f>E24-'2018年一般公共预算收入决算表1'!B24</f>
        <v>-1825</v>
      </c>
      <c r="I24" s="20">
        <f>IF('2018年一般公共预算收入决算表1'!B24=0,0,ROUND((E24-'2018年一般公共预算收入决算表1'!B24)/E24*100,1))</f>
        <v>-766.8</v>
      </c>
    </row>
    <row r="25" spans="1:9" s="1" customFormat="1" ht="24" customHeight="1">
      <c r="A25" s="53" t="s">
        <v>31</v>
      </c>
      <c r="B25" s="66"/>
      <c r="C25" s="66"/>
      <c r="D25" s="66"/>
      <c r="E25" s="66"/>
      <c r="F25" s="31"/>
      <c r="G25" s="31"/>
      <c r="H25" s="132"/>
      <c r="I25" s="20"/>
    </row>
    <row r="26" spans="1:9" s="1" customFormat="1" ht="24" customHeight="1">
      <c r="A26" s="110" t="s">
        <v>32</v>
      </c>
      <c r="B26" s="66">
        <v>2319</v>
      </c>
      <c r="C26" s="66">
        <v>1800</v>
      </c>
      <c r="D26" s="66">
        <v>5800</v>
      </c>
      <c r="E26" s="66">
        <v>5800</v>
      </c>
      <c r="F26" s="31">
        <f t="shared" si="0"/>
        <v>100</v>
      </c>
      <c r="G26" s="31">
        <f>(E26-'2018年一般公共预算收入决算表1'!B26)/'2018年一般公共预算收入决算表1'!B26*100</f>
        <v>150.10780508840017</v>
      </c>
      <c r="H26" s="132">
        <f>E26-'2018年一般公共预算收入决算表1'!B26</f>
        <v>3481</v>
      </c>
      <c r="I26" s="20">
        <f>IF('2018年一般公共预算收入决算表1'!B26=0,0,ROUND((E26-'2018年一般公共预算收入决算表1'!B26)/E26*100,1))</f>
        <v>60</v>
      </c>
    </row>
    <row r="27" spans="1:9" s="1" customFormat="1" ht="24" customHeight="1">
      <c r="A27" s="110" t="s">
        <v>33</v>
      </c>
      <c r="B27" s="66">
        <v>535</v>
      </c>
      <c r="C27" s="66"/>
      <c r="D27" s="66">
        <v>4779</v>
      </c>
      <c r="E27" s="66">
        <v>4779</v>
      </c>
      <c r="F27" s="31">
        <f t="shared" si="0"/>
        <v>100</v>
      </c>
      <c r="G27" s="31">
        <f>(E27-'2018年一般公共预算收入决算表1'!B27)/'2018年一般公共预算收入决算表1'!B27*100</f>
        <v>793.2710280373832</v>
      </c>
      <c r="H27" s="132"/>
      <c r="I27" s="20"/>
    </row>
    <row r="28" spans="1:9" s="1" customFormat="1" ht="24" customHeight="1">
      <c r="A28" s="110" t="s">
        <v>34</v>
      </c>
      <c r="B28" s="66">
        <v>185</v>
      </c>
      <c r="C28" s="66">
        <v>190</v>
      </c>
      <c r="D28" s="66">
        <v>139</v>
      </c>
      <c r="E28" s="66">
        <v>139</v>
      </c>
      <c r="F28" s="31">
        <f t="shared" si="0"/>
        <v>100</v>
      </c>
      <c r="G28" s="31">
        <f>(E28-'2018年一般公共预算收入决算表1'!B28)/'2018年一般公共预算收入决算表1'!B28*100</f>
        <v>-24.864864864864867</v>
      </c>
      <c r="H28" s="132"/>
      <c r="I28" s="20"/>
    </row>
    <row r="29" spans="1:9" s="1" customFormat="1" ht="24" customHeight="1">
      <c r="A29" s="53" t="s">
        <v>35</v>
      </c>
      <c r="B29" s="66">
        <v>2299</v>
      </c>
      <c r="C29" s="66">
        <v>750</v>
      </c>
      <c r="D29" s="66">
        <v>559</v>
      </c>
      <c r="E29" s="66">
        <v>559</v>
      </c>
      <c r="F29" s="31">
        <f t="shared" si="0"/>
        <v>100</v>
      </c>
      <c r="G29" s="31">
        <f>(E29-'2018年一般公共预算收入决算表1'!B29)/'2018年一般公共预算收入决算表1'!B29*100</f>
        <v>-75.68508046976946</v>
      </c>
      <c r="H29" s="132">
        <f>E29-'2018年一般公共预算收入决算表1'!B29</f>
        <v>-1740</v>
      </c>
      <c r="I29" s="20">
        <f>IF('2018年一般公共预算收入决算表1'!B29=0,0,ROUND((E29-'2018年一般公共预算收入决算表1'!B29)/E29*100,1))</f>
        <v>-311.3</v>
      </c>
    </row>
    <row r="30" spans="1:9" s="119" customFormat="1" ht="24" customHeight="1">
      <c r="A30" s="35" t="s">
        <v>1006</v>
      </c>
      <c r="B30" s="66">
        <f>SUM(B5,B21)</f>
        <v>105063</v>
      </c>
      <c r="C30" s="66">
        <f>SUM(C5,C21)</f>
        <v>112420</v>
      </c>
      <c r="D30" s="66">
        <f>SUM(D5,D21)</f>
        <v>123362</v>
      </c>
      <c r="E30" s="66">
        <f>SUM(E5,E21)</f>
        <v>123362</v>
      </c>
      <c r="F30" s="31">
        <f t="shared" si="0"/>
        <v>100.00000000000001</v>
      </c>
      <c r="G30" s="31">
        <f>(E30-'2018年一般公共预算收入决算表1'!B30)/'2018年一般公共预算收入决算表1'!B30*100</f>
        <v>17.417168746371225</v>
      </c>
      <c r="H30" s="133">
        <f>E30-'2018年一般公共预算收入决算表1'!B30</f>
        <v>18299</v>
      </c>
      <c r="I30" s="135">
        <f>IF('2018年一般公共预算收入决算表1'!B30=0,0,ROUND((E30-'2018年一般公共预算收入决算表1'!B30)/E30*100,1))</f>
        <v>14.8</v>
      </c>
    </row>
  </sheetData>
  <sheetProtection/>
  <mergeCells count="3">
    <mergeCell ref="A2:I2"/>
    <mergeCell ref="E3:G3"/>
    <mergeCell ref="H4:I4"/>
  </mergeCells>
  <printOptions horizontalCentered="1"/>
  <pageMargins left="0.9" right="0.59" top="0.79" bottom="0.79" header="0.08" footer="0.51"/>
  <pageSetup firstPageNumber="20" useFirstPageNumber="1" horizontalDpi="600" verticalDpi="600" orientation="portrait" paperSize="9" r:id="rId1"/>
  <headerFooter alignWithMargins="0">
    <oddFooter>&amp;C—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E56"/>
  <sheetViews>
    <sheetView showGridLines="0" tabSelected="1" zoomScale="120" zoomScaleNormal="120" zoomScalePageLayoutView="0" workbookViewId="0" topLeftCell="A1">
      <pane xSplit="1" ySplit="4" topLeftCell="B5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7" sqref="A57"/>
    </sheetView>
  </sheetViews>
  <sheetFormatPr defaultColWidth="9.00390625" defaultRowHeight="14.25"/>
  <cols>
    <col min="1" max="1" width="39.625" style="2" customWidth="1"/>
    <col min="2" max="2" width="9.00390625" style="2" customWidth="1"/>
    <col min="3" max="3" width="7.875" style="96" customWidth="1"/>
    <col min="4" max="4" width="7.875" style="2" customWidth="1"/>
    <col min="5" max="16384" width="9.00390625" style="2" customWidth="1"/>
  </cols>
  <sheetData>
    <row r="1" spans="1:2" ht="24" customHeight="1">
      <c r="A1" s="3" t="s">
        <v>906</v>
      </c>
      <c r="B1" s="3"/>
    </row>
    <row r="2" spans="1:4" ht="45.75" customHeight="1">
      <c r="A2" s="188" t="s">
        <v>643</v>
      </c>
      <c r="B2" s="189"/>
      <c r="C2" s="189"/>
      <c r="D2" s="189"/>
    </row>
    <row r="3" spans="1:5" ht="14.25" customHeight="1">
      <c r="A3" s="4"/>
      <c r="B3" s="4"/>
      <c r="C3" s="172" t="s">
        <v>644</v>
      </c>
      <c r="D3" s="172"/>
      <c r="E3" s="97" t="s">
        <v>645</v>
      </c>
    </row>
    <row r="4" spans="1:5" ht="25.5" customHeight="1">
      <c r="A4" s="177" t="s">
        <v>4</v>
      </c>
      <c r="B4" s="192" t="s">
        <v>919</v>
      </c>
      <c r="C4" s="192" t="s">
        <v>920</v>
      </c>
      <c r="D4" s="190" t="s">
        <v>921</v>
      </c>
      <c r="E4" s="191"/>
    </row>
    <row r="5" spans="1:5" ht="25.5" customHeight="1">
      <c r="A5" s="178"/>
      <c r="B5" s="193"/>
      <c r="C5" s="193"/>
      <c r="D5" s="147" t="s">
        <v>43</v>
      </c>
      <c r="E5" s="148" t="s">
        <v>44</v>
      </c>
    </row>
    <row r="6" spans="1:5" ht="25.5" customHeight="1">
      <c r="A6" s="168" t="s">
        <v>1016</v>
      </c>
      <c r="B6" s="169">
        <f>SUM(B7,B13,B38)</f>
        <v>306546</v>
      </c>
      <c r="C6" s="169">
        <f>SUM(C7,C13,C38)</f>
        <v>313000</v>
      </c>
      <c r="D6" s="169">
        <f>C6-B6</f>
        <v>6454</v>
      </c>
      <c r="E6" s="45">
        <f>IF(B6=0,0,ROUND((C6-B6)/B6*100,2))</f>
        <v>2.11</v>
      </c>
    </row>
    <row r="7" spans="1:5" ht="25.5" customHeight="1">
      <c r="A7" s="170" t="s">
        <v>1017</v>
      </c>
      <c r="B7" s="66">
        <f>SUM(B8:B12)</f>
        <v>-2738</v>
      </c>
      <c r="C7" s="66">
        <f>SUM(C8:C12)</f>
        <v>-1658</v>
      </c>
      <c r="D7" s="66">
        <f aca="true" t="shared" si="0" ref="D7:D56">C7-B7</f>
        <v>1080</v>
      </c>
      <c r="E7" s="31">
        <f aca="true" t="shared" si="1" ref="E7:E56">IF(B7=0,0,ROUND((C7-B7)/B7*100,2))</f>
        <v>-39.44</v>
      </c>
    </row>
    <row r="8" spans="1:5" ht="25.5" customHeight="1">
      <c r="A8" s="99" t="s">
        <v>646</v>
      </c>
      <c r="B8" s="66">
        <v>2188</v>
      </c>
      <c r="C8" s="66">
        <v>2188</v>
      </c>
      <c r="D8" s="66"/>
      <c r="E8" s="31"/>
    </row>
    <row r="9" spans="1:5" ht="25.5" customHeight="1">
      <c r="A9" s="99" t="s">
        <v>647</v>
      </c>
      <c r="B9" s="66">
        <v>2022</v>
      </c>
      <c r="C9" s="66">
        <v>2022</v>
      </c>
      <c r="D9" s="66"/>
      <c r="E9" s="31"/>
    </row>
    <row r="10" spans="1:5" ht="25.5" customHeight="1">
      <c r="A10" s="99" t="s">
        <v>648</v>
      </c>
      <c r="B10" s="66">
        <v>1</v>
      </c>
      <c r="C10" s="66">
        <v>1</v>
      </c>
      <c r="D10" s="66"/>
      <c r="E10" s="31"/>
    </row>
    <row r="11" spans="1:5" ht="25.5" customHeight="1">
      <c r="A11" s="99" t="s">
        <v>649</v>
      </c>
      <c r="B11" s="66">
        <v>-11069</v>
      </c>
      <c r="C11" s="66">
        <v>-11069</v>
      </c>
      <c r="D11" s="66"/>
      <c r="E11" s="31"/>
    </row>
    <row r="12" spans="1:5" ht="25.5" customHeight="1">
      <c r="A12" s="99" t="s">
        <v>650</v>
      </c>
      <c r="B12" s="66">
        <v>4120</v>
      </c>
      <c r="C12" s="66">
        <v>5200</v>
      </c>
      <c r="D12" s="66">
        <f t="shared" si="0"/>
        <v>1080</v>
      </c>
      <c r="E12" s="31">
        <f t="shared" si="1"/>
        <v>26.21</v>
      </c>
    </row>
    <row r="13" spans="1:5" ht="25.5" customHeight="1">
      <c r="A13" s="170" t="s">
        <v>1018</v>
      </c>
      <c r="B13" s="66">
        <f>SUM(B14:B30)</f>
        <v>163339</v>
      </c>
      <c r="C13" s="66">
        <f>SUM(C14:C30)</f>
        <v>176658</v>
      </c>
      <c r="D13" s="66">
        <f t="shared" si="0"/>
        <v>13319</v>
      </c>
      <c r="E13" s="31">
        <f t="shared" si="1"/>
        <v>8.15</v>
      </c>
    </row>
    <row r="14" spans="1:5" ht="25.5" customHeight="1">
      <c r="A14" s="99" t="s">
        <v>651</v>
      </c>
      <c r="B14" s="66">
        <v>558</v>
      </c>
      <c r="C14" s="66">
        <v>558</v>
      </c>
      <c r="D14" s="66"/>
      <c r="E14" s="31"/>
    </row>
    <row r="15" spans="1:5" ht="25.5" customHeight="1">
      <c r="A15" s="99" t="s">
        <v>652</v>
      </c>
      <c r="B15" s="66">
        <v>280</v>
      </c>
      <c r="C15" s="66">
        <v>280</v>
      </c>
      <c r="D15" s="66"/>
      <c r="E15" s="31"/>
    </row>
    <row r="16" spans="1:5" ht="25.5" customHeight="1">
      <c r="A16" s="99" t="s">
        <v>653</v>
      </c>
      <c r="B16" s="66">
        <v>34131</v>
      </c>
      <c r="C16" s="66">
        <v>40000</v>
      </c>
      <c r="D16" s="66">
        <f t="shared" si="0"/>
        <v>5869</v>
      </c>
      <c r="E16" s="31">
        <f t="shared" si="1"/>
        <v>17.2</v>
      </c>
    </row>
    <row r="17" spans="1:5" s="1" customFormat="1" ht="25.5" customHeight="1">
      <c r="A17" s="99" t="s">
        <v>654</v>
      </c>
      <c r="B17" s="66">
        <v>17201</v>
      </c>
      <c r="C17" s="66">
        <v>22000</v>
      </c>
      <c r="D17" s="66">
        <f t="shared" si="0"/>
        <v>4799</v>
      </c>
      <c r="E17" s="31">
        <f t="shared" si="1"/>
        <v>27.9</v>
      </c>
    </row>
    <row r="18" spans="1:5" s="1" customFormat="1" ht="25.5" customHeight="1">
      <c r="A18" s="99" t="s">
        <v>655</v>
      </c>
      <c r="B18" s="66">
        <v>3700</v>
      </c>
      <c r="C18" s="66">
        <v>4000</v>
      </c>
      <c r="D18" s="66">
        <f t="shared" si="0"/>
        <v>300</v>
      </c>
      <c r="E18" s="31">
        <f t="shared" si="1"/>
        <v>8.11</v>
      </c>
    </row>
    <row r="19" spans="1:5" s="1" customFormat="1" ht="25.5" customHeight="1">
      <c r="A19" s="99" t="s">
        <v>656</v>
      </c>
      <c r="B19" s="66">
        <v>1279</v>
      </c>
      <c r="C19" s="66">
        <v>1279</v>
      </c>
      <c r="D19" s="66"/>
      <c r="E19" s="31"/>
    </row>
    <row r="20" spans="1:5" s="1" customFormat="1" ht="25.5" customHeight="1">
      <c r="A20" s="100" t="s">
        <v>1019</v>
      </c>
      <c r="B20" s="66">
        <v>2235</v>
      </c>
      <c r="C20" s="66">
        <v>2235</v>
      </c>
      <c r="D20" s="66"/>
      <c r="E20" s="31"/>
    </row>
    <row r="21" spans="1:5" s="1" customFormat="1" ht="25.5" customHeight="1">
      <c r="A21" s="99" t="s">
        <v>657</v>
      </c>
      <c r="B21" s="66">
        <v>23103</v>
      </c>
      <c r="C21" s="66">
        <v>23200</v>
      </c>
      <c r="D21" s="66">
        <f t="shared" si="0"/>
        <v>97</v>
      </c>
      <c r="E21" s="31">
        <f t="shared" si="1"/>
        <v>0.42</v>
      </c>
    </row>
    <row r="22" spans="1:5" s="1" customFormat="1" ht="25.5" customHeight="1">
      <c r="A22" s="99" t="s">
        <v>658</v>
      </c>
      <c r="B22" s="66">
        <v>12187</v>
      </c>
      <c r="C22" s="66">
        <v>12200</v>
      </c>
      <c r="D22" s="66">
        <f t="shared" si="0"/>
        <v>13</v>
      </c>
      <c r="E22" s="31">
        <f t="shared" si="1"/>
        <v>0.11</v>
      </c>
    </row>
    <row r="23" spans="1:5" s="1" customFormat="1" ht="25.5" customHeight="1">
      <c r="A23" s="99" t="s">
        <v>659</v>
      </c>
      <c r="B23" s="66">
        <v>23817</v>
      </c>
      <c r="C23" s="66">
        <v>23900</v>
      </c>
      <c r="D23" s="66">
        <f t="shared" si="0"/>
        <v>83</v>
      </c>
      <c r="E23" s="31">
        <f t="shared" si="1"/>
        <v>0.35</v>
      </c>
    </row>
    <row r="24" spans="1:5" s="1" customFormat="1" ht="25.5" customHeight="1">
      <c r="A24" s="99" t="s">
        <v>660</v>
      </c>
      <c r="B24" s="66">
        <v>1800</v>
      </c>
      <c r="C24" s="66">
        <v>2000</v>
      </c>
      <c r="D24" s="66">
        <f t="shared" si="0"/>
        <v>200</v>
      </c>
      <c r="E24" s="31">
        <f t="shared" si="1"/>
        <v>11.11</v>
      </c>
    </row>
    <row r="25" spans="1:5" s="1" customFormat="1" ht="25.5" customHeight="1">
      <c r="A25" s="101" t="s">
        <v>661</v>
      </c>
      <c r="B25" s="66">
        <v>2563</v>
      </c>
      <c r="C25" s="66">
        <v>2563</v>
      </c>
      <c r="D25" s="66">
        <f t="shared" si="0"/>
        <v>0</v>
      </c>
      <c r="E25" s="31">
        <f t="shared" si="1"/>
        <v>0</v>
      </c>
    </row>
    <row r="26" spans="1:5" s="1" customFormat="1" ht="25.5" customHeight="1">
      <c r="A26" s="99" t="s">
        <v>662</v>
      </c>
      <c r="B26" s="66">
        <v>2499</v>
      </c>
      <c r="C26" s="66">
        <v>2500</v>
      </c>
      <c r="D26" s="66">
        <f t="shared" si="0"/>
        <v>1</v>
      </c>
      <c r="E26" s="31">
        <f t="shared" si="1"/>
        <v>0.04</v>
      </c>
    </row>
    <row r="27" spans="1:5" s="1" customFormat="1" ht="25.5" customHeight="1">
      <c r="A27" s="101" t="s">
        <v>663</v>
      </c>
      <c r="B27" s="66">
        <v>24102</v>
      </c>
      <c r="C27" s="66">
        <v>24102</v>
      </c>
      <c r="D27" s="66"/>
      <c r="E27" s="31"/>
    </row>
    <row r="28" spans="1:5" s="1" customFormat="1" ht="25.5" customHeight="1">
      <c r="A28" s="99" t="s">
        <v>664</v>
      </c>
      <c r="B28" s="66">
        <v>6019</v>
      </c>
      <c r="C28" s="66">
        <v>6000</v>
      </c>
      <c r="D28" s="66">
        <f t="shared" si="0"/>
        <v>-19</v>
      </c>
      <c r="E28" s="31">
        <f t="shared" si="1"/>
        <v>-0.32</v>
      </c>
    </row>
    <row r="29" spans="1:5" ht="25.5" customHeight="1">
      <c r="A29" s="99" t="s">
        <v>665</v>
      </c>
      <c r="B29" s="66">
        <v>2026</v>
      </c>
      <c r="C29" s="66">
        <v>2500</v>
      </c>
      <c r="D29" s="66">
        <f t="shared" si="0"/>
        <v>474</v>
      </c>
      <c r="E29" s="31">
        <f t="shared" si="1"/>
        <v>23.4</v>
      </c>
    </row>
    <row r="30" spans="1:5" s="1" customFormat="1" ht="25.5" customHeight="1">
      <c r="A30" s="100" t="s">
        <v>1020</v>
      </c>
      <c r="B30" s="66">
        <f>SUM(B31:B37)</f>
        <v>5839</v>
      </c>
      <c r="C30" s="66">
        <v>7341</v>
      </c>
      <c r="D30" s="66">
        <f t="shared" si="0"/>
        <v>1502</v>
      </c>
      <c r="E30" s="31">
        <f t="shared" si="1"/>
        <v>25.72</v>
      </c>
    </row>
    <row r="31" spans="1:5" ht="25.5" customHeight="1">
      <c r="A31" s="99" t="s">
        <v>1021</v>
      </c>
      <c r="B31" s="66">
        <v>100</v>
      </c>
      <c r="C31" s="66">
        <v>100</v>
      </c>
      <c r="D31" s="66"/>
      <c r="E31" s="31"/>
    </row>
    <row r="32" spans="1:5" ht="25.5" customHeight="1">
      <c r="A32" s="102" t="s">
        <v>1022</v>
      </c>
      <c r="B32" s="66">
        <v>41</v>
      </c>
      <c r="C32" s="66">
        <v>41</v>
      </c>
      <c r="D32" s="66"/>
      <c r="E32" s="31"/>
    </row>
    <row r="33" spans="1:5" ht="25.5" customHeight="1">
      <c r="A33" s="99" t="s">
        <v>1023</v>
      </c>
      <c r="B33" s="66">
        <v>1605</v>
      </c>
      <c r="C33" s="66">
        <v>1605</v>
      </c>
      <c r="D33" s="66"/>
      <c r="E33" s="31"/>
    </row>
    <row r="34" spans="1:5" ht="25.5" customHeight="1">
      <c r="A34" s="99" t="s">
        <v>1024</v>
      </c>
      <c r="B34" s="66">
        <v>630</v>
      </c>
      <c r="C34" s="66">
        <v>630</v>
      </c>
      <c r="D34" s="66"/>
      <c r="E34" s="31"/>
    </row>
    <row r="35" spans="1:5" ht="25.5" customHeight="1">
      <c r="A35" s="103" t="s">
        <v>666</v>
      </c>
      <c r="B35" s="66">
        <v>-20</v>
      </c>
      <c r="C35" s="66">
        <v>200</v>
      </c>
      <c r="D35" s="66">
        <f t="shared" si="0"/>
        <v>220</v>
      </c>
      <c r="E35" s="31">
        <f t="shared" si="1"/>
        <v>-1100</v>
      </c>
    </row>
    <row r="36" spans="1:5" ht="25.5" customHeight="1">
      <c r="A36" s="99" t="s">
        <v>1025</v>
      </c>
      <c r="B36" s="66">
        <v>82</v>
      </c>
      <c r="C36" s="66">
        <v>82</v>
      </c>
      <c r="D36" s="66">
        <f t="shared" si="0"/>
        <v>0</v>
      </c>
      <c r="E36" s="31">
        <f t="shared" si="1"/>
        <v>0</v>
      </c>
    </row>
    <row r="37" spans="1:5" ht="25.5" customHeight="1">
      <c r="A37" s="99" t="s">
        <v>667</v>
      </c>
      <c r="B37" s="66">
        <v>3401</v>
      </c>
      <c r="C37" s="66">
        <v>5000</v>
      </c>
      <c r="D37" s="66">
        <f t="shared" si="0"/>
        <v>1599</v>
      </c>
      <c r="E37" s="31">
        <f t="shared" si="1"/>
        <v>47.02</v>
      </c>
    </row>
    <row r="38" spans="1:5" ht="25.5" customHeight="1">
      <c r="A38" s="170" t="s">
        <v>1026</v>
      </c>
      <c r="B38" s="66">
        <f>SUM(B39:B56)</f>
        <v>145945</v>
      </c>
      <c r="C38" s="66">
        <f>SUM(C39:C56)</f>
        <v>138000</v>
      </c>
      <c r="D38" s="66">
        <f t="shared" si="0"/>
        <v>-7945</v>
      </c>
      <c r="E38" s="31">
        <f t="shared" si="1"/>
        <v>-5.44</v>
      </c>
    </row>
    <row r="39" spans="1:5" ht="25.5" customHeight="1">
      <c r="A39" s="53" t="s">
        <v>668</v>
      </c>
      <c r="B39" s="66">
        <v>787</v>
      </c>
      <c r="C39" s="66">
        <v>162</v>
      </c>
      <c r="D39" s="66">
        <f t="shared" si="0"/>
        <v>-625</v>
      </c>
      <c r="E39" s="31">
        <f t="shared" si="1"/>
        <v>-79.42</v>
      </c>
    </row>
    <row r="40" spans="1:5" ht="25.5" customHeight="1">
      <c r="A40" s="99" t="s">
        <v>669</v>
      </c>
      <c r="B40" s="66">
        <v>62</v>
      </c>
      <c r="C40" s="66">
        <v>13</v>
      </c>
      <c r="D40" s="66">
        <f t="shared" si="0"/>
        <v>-49</v>
      </c>
      <c r="E40" s="31">
        <f t="shared" si="1"/>
        <v>-79.03</v>
      </c>
    </row>
    <row r="41" spans="1:5" ht="25.5" customHeight="1">
      <c r="A41" s="99" t="s">
        <v>670</v>
      </c>
      <c r="B41" s="66">
        <v>931</v>
      </c>
      <c r="C41" s="66">
        <v>93</v>
      </c>
      <c r="D41" s="66">
        <f t="shared" si="0"/>
        <v>-838</v>
      </c>
      <c r="E41" s="31">
        <f t="shared" si="1"/>
        <v>-90.01</v>
      </c>
    </row>
    <row r="42" spans="1:5" ht="25.5" customHeight="1">
      <c r="A42" s="99" t="s">
        <v>671</v>
      </c>
      <c r="B42" s="66">
        <v>21314</v>
      </c>
      <c r="C42" s="66">
        <v>36751</v>
      </c>
      <c r="D42" s="66">
        <f t="shared" si="0"/>
        <v>15437</v>
      </c>
      <c r="E42" s="31">
        <f t="shared" si="1"/>
        <v>72.43</v>
      </c>
    </row>
    <row r="43" spans="1:5" ht="25.5" customHeight="1">
      <c r="A43" s="99" t="s">
        <v>672</v>
      </c>
      <c r="B43" s="66">
        <v>475</v>
      </c>
      <c r="C43" s="66">
        <v>475</v>
      </c>
      <c r="D43" s="66"/>
      <c r="E43" s="31"/>
    </row>
    <row r="44" spans="1:5" ht="25.5" customHeight="1">
      <c r="A44" s="99" t="s">
        <v>673</v>
      </c>
      <c r="B44" s="66">
        <v>617</v>
      </c>
      <c r="C44" s="66">
        <v>423</v>
      </c>
      <c r="D44" s="66">
        <f t="shared" si="0"/>
        <v>-194</v>
      </c>
      <c r="E44" s="31">
        <f t="shared" si="1"/>
        <v>-31.44</v>
      </c>
    </row>
    <row r="45" spans="1:5" ht="25.5" customHeight="1">
      <c r="A45" s="99" t="s">
        <v>674</v>
      </c>
      <c r="B45" s="66">
        <v>19150</v>
      </c>
      <c r="C45" s="66">
        <v>17888</v>
      </c>
      <c r="D45" s="66">
        <f t="shared" si="0"/>
        <v>-1262</v>
      </c>
      <c r="E45" s="31">
        <f t="shared" si="1"/>
        <v>-6.59</v>
      </c>
    </row>
    <row r="46" spans="1:5" ht="25.5" customHeight="1">
      <c r="A46" s="99" t="s">
        <v>675</v>
      </c>
      <c r="B46" s="66">
        <v>19608</v>
      </c>
      <c r="C46" s="66">
        <v>20095</v>
      </c>
      <c r="D46" s="66">
        <f t="shared" si="0"/>
        <v>487</v>
      </c>
      <c r="E46" s="31">
        <f t="shared" si="1"/>
        <v>2.48</v>
      </c>
    </row>
    <row r="47" spans="1:5" ht="25.5" customHeight="1">
      <c r="A47" s="99" t="s">
        <v>676</v>
      </c>
      <c r="B47" s="66">
        <v>3617</v>
      </c>
      <c r="C47" s="66">
        <v>2830</v>
      </c>
      <c r="D47" s="66">
        <f t="shared" si="0"/>
        <v>-787</v>
      </c>
      <c r="E47" s="31">
        <f t="shared" si="1"/>
        <v>-21.76</v>
      </c>
    </row>
    <row r="48" spans="1:5" ht="25.5" customHeight="1">
      <c r="A48" s="99" t="s">
        <v>677</v>
      </c>
      <c r="B48" s="66">
        <v>1091</v>
      </c>
      <c r="C48" s="66">
        <v>3</v>
      </c>
      <c r="D48" s="66">
        <f t="shared" si="0"/>
        <v>-1088</v>
      </c>
      <c r="E48" s="31">
        <f t="shared" si="1"/>
        <v>-99.73</v>
      </c>
    </row>
    <row r="49" spans="1:5" ht="25.5" customHeight="1">
      <c r="A49" s="99" t="s">
        <v>678</v>
      </c>
      <c r="B49" s="66">
        <v>56663</v>
      </c>
      <c r="C49" s="66">
        <v>37195</v>
      </c>
      <c r="D49" s="66">
        <f t="shared" si="0"/>
        <v>-19468</v>
      </c>
      <c r="E49" s="31">
        <f t="shared" si="1"/>
        <v>-34.36</v>
      </c>
    </row>
    <row r="50" spans="1:5" ht="25.5" customHeight="1">
      <c r="A50" s="99" t="s">
        <v>679</v>
      </c>
      <c r="B50" s="66">
        <v>3322</v>
      </c>
      <c r="C50" s="66">
        <v>3600</v>
      </c>
      <c r="D50" s="66">
        <f t="shared" si="0"/>
        <v>278</v>
      </c>
      <c r="E50" s="31">
        <f t="shared" si="1"/>
        <v>8.37</v>
      </c>
    </row>
    <row r="51" spans="1:5" ht="25.5" customHeight="1">
      <c r="A51" s="99" t="s">
        <v>680</v>
      </c>
      <c r="B51" s="66">
        <v>1524</v>
      </c>
      <c r="C51" s="66"/>
      <c r="D51" s="66">
        <f t="shared" si="0"/>
        <v>-1524</v>
      </c>
      <c r="E51" s="31">
        <f t="shared" si="1"/>
        <v>-100</v>
      </c>
    </row>
    <row r="52" spans="1:5" ht="25.5" customHeight="1">
      <c r="A52" s="99" t="s">
        <v>681</v>
      </c>
      <c r="B52" s="66">
        <v>25</v>
      </c>
      <c r="C52" s="66"/>
      <c r="D52" s="66">
        <f t="shared" si="0"/>
        <v>-25</v>
      </c>
      <c r="E52" s="31">
        <f t="shared" si="1"/>
        <v>-100</v>
      </c>
    </row>
    <row r="53" spans="1:5" ht="25.5" customHeight="1">
      <c r="A53" s="99" t="s">
        <v>682</v>
      </c>
      <c r="B53" s="66">
        <v>1252</v>
      </c>
      <c r="C53" s="66">
        <v>2300</v>
      </c>
      <c r="D53" s="66">
        <f t="shared" si="0"/>
        <v>1048</v>
      </c>
      <c r="E53" s="31">
        <f t="shared" si="1"/>
        <v>83.71</v>
      </c>
    </row>
    <row r="54" spans="1:5" ht="25.5" customHeight="1">
      <c r="A54" s="99" t="s">
        <v>683</v>
      </c>
      <c r="B54" s="66">
        <v>13419</v>
      </c>
      <c r="C54" s="66">
        <v>15661</v>
      </c>
      <c r="D54" s="66">
        <f t="shared" si="0"/>
        <v>2242</v>
      </c>
      <c r="E54" s="31">
        <f t="shared" si="1"/>
        <v>16.71</v>
      </c>
    </row>
    <row r="55" spans="1:5" ht="25.5" customHeight="1">
      <c r="A55" s="99" t="s">
        <v>684</v>
      </c>
      <c r="B55" s="66">
        <v>326</v>
      </c>
      <c r="C55" s="66"/>
      <c r="D55" s="66">
        <f t="shared" si="0"/>
        <v>-326</v>
      </c>
      <c r="E55" s="31">
        <f t="shared" si="1"/>
        <v>-100</v>
      </c>
    </row>
    <row r="56" spans="1:5" ht="25.5" customHeight="1">
      <c r="A56" s="99" t="s">
        <v>685</v>
      </c>
      <c r="B56" s="66">
        <v>1762</v>
      </c>
      <c r="C56" s="66">
        <v>511</v>
      </c>
      <c r="D56" s="66">
        <f t="shared" si="0"/>
        <v>-1251</v>
      </c>
      <c r="E56" s="31">
        <f t="shared" si="1"/>
        <v>-71</v>
      </c>
    </row>
  </sheetData>
  <sheetProtection/>
  <mergeCells count="6">
    <mergeCell ref="A2:D2"/>
    <mergeCell ref="C3:D3"/>
    <mergeCell ref="D4:E4"/>
    <mergeCell ref="A4:A5"/>
    <mergeCell ref="B4:B5"/>
    <mergeCell ref="C4:C5"/>
  </mergeCells>
  <dataValidations count="1">
    <dataValidation type="custom" allowBlank="1" showInputMessage="1" showErrorMessage="1" errorTitle="提示" error="对不起，此处只能输入数字。" sqref="C44 C53">
      <formula1>OR(C44="",ISNUMBER(C44))</formula1>
    </dataValidation>
  </dataValidations>
  <printOptions horizontalCentered="1"/>
  <pageMargins left="0.59" right="0.59" top="0.79" bottom="0.79" header="0.08" footer="0.59"/>
  <pageSetup firstPageNumber="50" useFirstPageNumber="1" horizontalDpi="600" verticalDpi="600" orientation="portrait" paperSize="9" r:id="rId3"/>
  <headerFooter alignWithMargins="0">
    <oddFooter>&amp;C— &amp;P —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E392"/>
  <sheetViews>
    <sheetView showGridLines="0" showZeros="0" showOutlineSymbols="0" zoomScale="120" zoomScaleNormal="120" zoomScalePageLayoutView="0" workbookViewId="0" topLeftCell="A1">
      <pane xSplit="1" ySplit="5" topLeftCell="B2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56" sqref="H256"/>
    </sheetView>
  </sheetViews>
  <sheetFormatPr defaultColWidth="9.00390625" defaultRowHeight="14.25"/>
  <cols>
    <col min="1" max="1" width="42.00390625" style="61" customWidth="1"/>
    <col min="2" max="2" width="10.00390625" style="61" customWidth="1"/>
    <col min="3" max="3" width="9.875" style="61" bestFit="1" customWidth="1"/>
    <col min="4" max="4" width="11.00390625" style="61" customWidth="1"/>
    <col min="5" max="5" width="7.50390625" style="61" customWidth="1"/>
    <col min="6" max="16384" width="9.00390625" style="61" customWidth="1"/>
  </cols>
  <sheetData>
    <row r="1" ht="15.75" customHeight="1">
      <c r="A1" s="62" t="s">
        <v>907</v>
      </c>
    </row>
    <row r="2" spans="1:5" ht="39.75" customHeight="1">
      <c r="A2" s="174" t="s">
        <v>686</v>
      </c>
      <c r="B2" s="174"/>
      <c r="C2" s="174"/>
      <c r="D2" s="174"/>
      <c r="E2" s="174"/>
    </row>
    <row r="3" spans="1:5" ht="16.5" customHeight="1">
      <c r="A3" s="63"/>
      <c r="B3" s="63"/>
      <c r="C3" s="63"/>
      <c r="D3" s="197" t="s">
        <v>2</v>
      </c>
      <c r="E3" s="184"/>
    </row>
    <row r="4" spans="1:5" ht="24" customHeight="1">
      <c r="A4" s="201" t="s">
        <v>4</v>
      </c>
      <c r="B4" s="198" t="s">
        <v>687</v>
      </c>
      <c r="C4" s="199"/>
      <c r="D4" s="200"/>
      <c r="E4" s="202" t="s">
        <v>688</v>
      </c>
    </row>
    <row r="5" spans="1:5" ht="27" customHeight="1">
      <c r="A5" s="201"/>
      <c r="B5" s="64" t="s">
        <v>689</v>
      </c>
      <c r="C5" s="64" t="s">
        <v>690</v>
      </c>
      <c r="D5" s="64" t="s">
        <v>691</v>
      </c>
      <c r="E5" s="203"/>
    </row>
    <row r="6" spans="1:5" ht="17.25" customHeight="1">
      <c r="A6" s="65" t="s">
        <v>45</v>
      </c>
      <c r="B6" s="66">
        <f aca="true" t="shared" si="0" ref="B6:B43">C6+D6</f>
        <v>23305</v>
      </c>
      <c r="C6" s="66">
        <f>C7+C11+C14+C18+C20+C23+C28+C30+C33+C36+C40+C44+C46+C48+C52+C56+C59+C62+C65+C72+C68</f>
        <v>23143</v>
      </c>
      <c r="D6" s="66">
        <f>D7+D11+D14+D18+D20+D23+D28+D30+D33+D36+D40+D44+D46+D48+D52+D56+D59+D62+D65+D72+D68</f>
        <v>162</v>
      </c>
      <c r="E6" s="67"/>
    </row>
    <row r="7" spans="1:5" ht="17.25" customHeight="1">
      <c r="A7" s="68" t="s">
        <v>692</v>
      </c>
      <c r="B7" s="66">
        <f t="shared" si="0"/>
        <v>1107</v>
      </c>
      <c r="C7" s="66">
        <f>SUM(C8:C10)</f>
        <v>1107</v>
      </c>
      <c r="D7" s="66">
        <f>SUM(D8:D10)</f>
        <v>0</v>
      </c>
      <c r="E7" s="67"/>
    </row>
    <row r="8" spans="1:5" ht="17.25" customHeight="1">
      <c r="A8" s="69" t="s">
        <v>47</v>
      </c>
      <c r="B8" s="66">
        <f t="shared" si="0"/>
        <v>839</v>
      </c>
      <c r="C8" s="66">
        <v>839</v>
      </c>
      <c r="D8" s="66"/>
      <c r="E8" s="67"/>
    </row>
    <row r="9" spans="1:5" ht="17.25" customHeight="1">
      <c r="A9" s="69" t="s">
        <v>49</v>
      </c>
      <c r="B9" s="66">
        <f t="shared" si="0"/>
        <v>145</v>
      </c>
      <c r="C9" s="66">
        <v>145</v>
      </c>
      <c r="D9" s="66"/>
      <c r="E9" s="67"/>
    </row>
    <row r="10" spans="1:5" ht="17.25" customHeight="1">
      <c r="A10" s="69" t="s">
        <v>50</v>
      </c>
      <c r="B10" s="66">
        <f t="shared" si="0"/>
        <v>123</v>
      </c>
      <c r="C10" s="66">
        <v>123</v>
      </c>
      <c r="D10" s="66"/>
      <c r="E10" s="67"/>
    </row>
    <row r="11" spans="1:5" ht="17.25" customHeight="1">
      <c r="A11" s="68" t="s">
        <v>52</v>
      </c>
      <c r="B11" s="66">
        <f t="shared" si="0"/>
        <v>656</v>
      </c>
      <c r="C11" s="66">
        <f>SUM(C12:C13)</f>
        <v>656</v>
      </c>
      <c r="D11" s="66">
        <f>SUM(D12:D13)</f>
        <v>0</v>
      </c>
      <c r="E11" s="67"/>
    </row>
    <row r="12" spans="1:5" ht="17.25" customHeight="1">
      <c r="A12" s="69" t="s">
        <v>47</v>
      </c>
      <c r="B12" s="66">
        <f t="shared" si="0"/>
        <v>548</v>
      </c>
      <c r="C12" s="66">
        <v>548</v>
      </c>
      <c r="D12" s="66"/>
      <c r="E12" s="67"/>
    </row>
    <row r="13" spans="1:5" ht="17.25" customHeight="1">
      <c r="A13" s="70" t="s">
        <v>54</v>
      </c>
      <c r="B13" s="66">
        <f t="shared" si="0"/>
        <v>108</v>
      </c>
      <c r="C13" s="66">
        <v>108</v>
      </c>
      <c r="D13" s="66"/>
      <c r="E13" s="67"/>
    </row>
    <row r="14" spans="1:5" ht="17.25" customHeight="1">
      <c r="A14" s="71" t="s">
        <v>56</v>
      </c>
      <c r="B14" s="66">
        <f t="shared" si="0"/>
        <v>6537</v>
      </c>
      <c r="C14" s="66">
        <f>SUM(C15:C17)</f>
        <v>6537</v>
      </c>
      <c r="D14" s="66">
        <f>SUM(D15:D17)</f>
        <v>0</v>
      </c>
      <c r="E14" s="67"/>
    </row>
    <row r="15" spans="1:5" ht="17.25" customHeight="1">
      <c r="A15" s="70" t="s">
        <v>47</v>
      </c>
      <c r="B15" s="66">
        <f t="shared" si="0"/>
        <v>5835</v>
      </c>
      <c r="C15" s="66">
        <v>5835</v>
      </c>
      <c r="D15" s="66"/>
      <c r="E15" s="67"/>
    </row>
    <row r="16" spans="1:5" ht="17.25" customHeight="1">
      <c r="A16" s="70" t="s">
        <v>48</v>
      </c>
      <c r="B16" s="66">
        <f t="shared" si="0"/>
        <v>50</v>
      </c>
      <c r="C16" s="66">
        <v>50</v>
      </c>
      <c r="D16" s="66"/>
      <c r="E16" s="67"/>
    </row>
    <row r="17" spans="1:5" ht="17.25" customHeight="1">
      <c r="A17" s="70" t="s">
        <v>57</v>
      </c>
      <c r="B17" s="66">
        <f t="shared" si="0"/>
        <v>652</v>
      </c>
      <c r="C17" s="66">
        <v>652</v>
      </c>
      <c r="D17" s="66"/>
      <c r="E17" s="67"/>
    </row>
    <row r="18" spans="1:5" ht="17.25" customHeight="1">
      <c r="A18" s="71" t="s">
        <v>63</v>
      </c>
      <c r="B18" s="66">
        <f t="shared" si="0"/>
        <v>475</v>
      </c>
      <c r="C18" s="66">
        <f>SUM(C19:C19)</f>
        <v>475</v>
      </c>
      <c r="D18" s="66">
        <f>SUM(D19:D19)</f>
        <v>0</v>
      </c>
      <c r="E18" s="67"/>
    </row>
    <row r="19" spans="1:5" ht="17.25" customHeight="1">
      <c r="A19" s="70" t="s">
        <v>47</v>
      </c>
      <c r="B19" s="66">
        <f t="shared" si="0"/>
        <v>475</v>
      </c>
      <c r="C19" s="66">
        <v>475</v>
      </c>
      <c r="D19" s="66"/>
      <c r="E19" s="67"/>
    </row>
    <row r="20" spans="1:5" ht="17.25" customHeight="1">
      <c r="A20" s="71" t="s">
        <v>67</v>
      </c>
      <c r="B20" s="66">
        <f t="shared" si="0"/>
        <v>504</v>
      </c>
      <c r="C20" s="66">
        <f>SUM(C21:C22)</f>
        <v>504</v>
      </c>
      <c r="D20" s="66">
        <f>SUM(D21:D22)</f>
        <v>0</v>
      </c>
      <c r="E20" s="67"/>
    </row>
    <row r="21" spans="1:5" ht="17.25" customHeight="1">
      <c r="A21" s="70" t="s">
        <v>47</v>
      </c>
      <c r="B21" s="66">
        <f t="shared" si="0"/>
        <v>465</v>
      </c>
      <c r="C21" s="66">
        <v>465</v>
      </c>
      <c r="D21" s="66"/>
      <c r="E21" s="67"/>
    </row>
    <row r="22" spans="1:5" ht="17.25" customHeight="1">
      <c r="A22" s="70" t="s">
        <v>71</v>
      </c>
      <c r="B22" s="66">
        <f t="shared" si="0"/>
        <v>39</v>
      </c>
      <c r="C22" s="66">
        <v>39</v>
      </c>
      <c r="D22" s="66"/>
      <c r="E22" s="67"/>
    </row>
    <row r="23" spans="1:5" ht="17.25" customHeight="1">
      <c r="A23" s="71" t="s">
        <v>72</v>
      </c>
      <c r="B23" s="66">
        <f t="shared" si="0"/>
        <v>3332</v>
      </c>
      <c r="C23" s="66">
        <f>SUM(C24:C27)</f>
        <v>3332</v>
      </c>
      <c r="D23" s="66">
        <f>SUM(D24:D27)</f>
        <v>0</v>
      </c>
      <c r="E23" s="67"/>
    </row>
    <row r="24" spans="1:5" ht="17.25" customHeight="1">
      <c r="A24" s="70" t="s">
        <v>47</v>
      </c>
      <c r="B24" s="66">
        <f t="shared" si="0"/>
        <v>2917</v>
      </c>
      <c r="C24" s="66">
        <v>2917</v>
      </c>
      <c r="D24" s="66"/>
      <c r="E24" s="67"/>
    </row>
    <row r="25" spans="1:5" ht="17.25" customHeight="1">
      <c r="A25" s="70" t="s">
        <v>48</v>
      </c>
      <c r="B25" s="66">
        <f t="shared" si="0"/>
        <v>165</v>
      </c>
      <c r="C25" s="66">
        <v>165</v>
      </c>
      <c r="D25" s="66"/>
      <c r="E25" s="67"/>
    </row>
    <row r="26" spans="1:5" ht="17.25" customHeight="1">
      <c r="A26" s="70" t="s">
        <v>76</v>
      </c>
      <c r="B26" s="66">
        <f t="shared" si="0"/>
        <v>210</v>
      </c>
      <c r="C26" s="66">
        <v>210</v>
      </c>
      <c r="D26" s="66"/>
      <c r="E26" s="67"/>
    </row>
    <row r="27" spans="1:5" ht="17.25" customHeight="1">
      <c r="A27" s="70" t="s">
        <v>693</v>
      </c>
      <c r="B27" s="66">
        <f t="shared" si="0"/>
        <v>40</v>
      </c>
      <c r="C27" s="66">
        <v>40</v>
      </c>
      <c r="D27" s="66"/>
      <c r="E27" s="67"/>
    </row>
    <row r="28" spans="1:5" ht="17.25" customHeight="1">
      <c r="A28" s="71" t="s">
        <v>79</v>
      </c>
      <c r="B28" s="66">
        <f t="shared" si="0"/>
        <v>96</v>
      </c>
      <c r="C28" s="66">
        <f>SUM(C29:C29)</f>
        <v>96</v>
      </c>
      <c r="D28" s="66">
        <f>SUM(D29:D29)</f>
        <v>0</v>
      </c>
      <c r="E28" s="67"/>
    </row>
    <row r="29" spans="1:5" ht="17.25" customHeight="1">
      <c r="A29" s="70" t="s">
        <v>47</v>
      </c>
      <c r="B29" s="66">
        <f t="shared" si="0"/>
        <v>96</v>
      </c>
      <c r="C29" s="66">
        <v>96</v>
      </c>
      <c r="D29" s="66"/>
      <c r="E29" s="67"/>
    </row>
    <row r="30" spans="1:5" ht="17.25" customHeight="1">
      <c r="A30" s="71" t="s">
        <v>82</v>
      </c>
      <c r="B30" s="66">
        <f t="shared" si="0"/>
        <v>1948</v>
      </c>
      <c r="C30" s="66">
        <f>SUM(C31:C32)</f>
        <v>1948</v>
      </c>
      <c r="D30" s="66">
        <f>SUM(D31:D32)</f>
        <v>0</v>
      </c>
      <c r="E30" s="67"/>
    </row>
    <row r="31" spans="1:5" ht="17.25" customHeight="1">
      <c r="A31" s="70" t="s">
        <v>47</v>
      </c>
      <c r="B31" s="66">
        <f t="shared" si="0"/>
        <v>1923</v>
      </c>
      <c r="C31" s="66">
        <v>1923</v>
      </c>
      <c r="D31" s="66"/>
      <c r="E31" s="67"/>
    </row>
    <row r="32" spans="1:5" ht="17.25" customHeight="1">
      <c r="A32" s="70" t="s">
        <v>48</v>
      </c>
      <c r="B32" s="66">
        <f t="shared" si="0"/>
        <v>25</v>
      </c>
      <c r="C32" s="66">
        <v>25</v>
      </c>
      <c r="D32" s="66"/>
      <c r="E32" s="67"/>
    </row>
    <row r="33" spans="1:5" ht="17.25" customHeight="1">
      <c r="A33" s="71" t="s">
        <v>89</v>
      </c>
      <c r="B33" s="66">
        <f t="shared" si="0"/>
        <v>2010</v>
      </c>
      <c r="C33" s="66">
        <f>SUM(C34:C35)</f>
        <v>2010</v>
      </c>
      <c r="D33" s="66">
        <f>SUM(D34:D35)</f>
        <v>0</v>
      </c>
      <c r="E33" s="67"/>
    </row>
    <row r="34" spans="1:5" ht="17.25" customHeight="1">
      <c r="A34" s="70" t="s">
        <v>47</v>
      </c>
      <c r="B34" s="66">
        <f t="shared" si="0"/>
        <v>1259</v>
      </c>
      <c r="C34" s="66">
        <v>1259</v>
      </c>
      <c r="D34" s="66"/>
      <c r="E34" s="67"/>
    </row>
    <row r="35" spans="1:5" ht="17.25" customHeight="1">
      <c r="A35" s="70" t="s">
        <v>91</v>
      </c>
      <c r="B35" s="66">
        <f t="shared" si="0"/>
        <v>751</v>
      </c>
      <c r="C35" s="66">
        <v>751</v>
      </c>
      <c r="D35" s="66"/>
      <c r="E35" s="67"/>
    </row>
    <row r="36" spans="1:5" ht="17.25" customHeight="1">
      <c r="A36" s="71" t="s">
        <v>93</v>
      </c>
      <c r="B36" s="66">
        <f t="shared" si="0"/>
        <v>731</v>
      </c>
      <c r="C36" s="66">
        <f>SUM(C37:C39)</f>
        <v>731</v>
      </c>
      <c r="D36" s="66">
        <f>SUM(D37:D39)</f>
        <v>0</v>
      </c>
      <c r="E36" s="67"/>
    </row>
    <row r="37" spans="1:5" ht="17.25" customHeight="1">
      <c r="A37" s="70" t="s">
        <v>47</v>
      </c>
      <c r="B37" s="66">
        <f t="shared" si="0"/>
        <v>600</v>
      </c>
      <c r="C37" s="66">
        <v>600</v>
      </c>
      <c r="D37" s="66"/>
      <c r="E37" s="67"/>
    </row>
    <row r="38" spans="1:5" ht="17.25" customHeight="1">
      <c r="A38" s="70" t="s">
        <v>48</v>
      </c>
      <c r="B38" s="66">
        <f t="shared" si="0"/>
        <v>3</v>
      </c>
      <c r="C38" s="66">
        <v>3</v>
      </c>
      <c r="D38" s="66"/>
      <c r="E38" s="67"/>
    </row>
    <row r="39" spans="1:5" ht="17.25" customHeight="1">
      <c r="A39" s="70" t="s">
        <v>95</v>
      </c>
      <c r="B39" s="66">
        <f t="shared" si="0"/>
        <v>128</v>
      </c>
      <c r="C39" s="66">
        <v>128</v>
      </c>
      <c r="D39" s="66"/>
      <c r="E39" s="67"/>
    </row>
    <row r="40" spans="1:5" ht="17.25" customHeight="1">
      <c r="A40" s="71" t="s">
        <v>106</v>
      </c>
      <c r="B40" s="66">
        <f t="shared" si="0"/>
        <v>138</v>
      </c>
      <c r="C40" s="66">
        <f>SUM(C41:C43)</f>
        <v>88</v>
      </c>
      <c r="D40" s="66">
        <f>SUM(D41:D43)</f>
        <v>50</v>
      </c>
      <c r="E40" s="67"/>
    </row>
    <row r="41" spans="1:5" ht="17.25" customHeight="1">
      <c r="A41" s="70" t="s">
        <v>47</v>
      </c>
      <c r="B41" s="66">
        <f t="shared" si="0"/>
        <v>84</v>
      </c>
      <c r="C41" s="66">
        <v>84</v>
      </c>
      <c r="D41" s="66"/>
      <c r="E41" s="67"/>
    </row>
    <row r="42" spans="1:5" ht="17.25" customHeight="1">
      <c r="A42" s="70" t="s">
        <v>48</v>
      </c>
      <c r="B42" s="66">
        <f t="shared" si="0"/>
        <v>4</v>
      </c>
      <c r="C42" s="66">
        <v>4</v>
      </c>
      <c r="D42" s="66"/>
      <c r="E42" s="67"/>
    </row>
    <row r="43" spans="1:5" ht="17.25" customHeight="1">
      <c r="A43" s="70" t="s">
        <v>107</v>
      </c>
      <c r="B43" s="66">
        <f t="shared" si="0"/>
        <v>50</v>
      </c>
      <c r="C43" s="66"/>
      <c r="D43" s="66">
        <v>50</v>
      </c>
      <c r="E43" s="67"/>
    </row>
    <row r="44" spans="1:5" ht="17.25" customHeight="1">
      <c r="A44" s="71" t="s">
        <v>112</v>
      </c>
      <c r="B44" s="66">
        <f aca="true" t="shared" si="1" ref="B44:B83">C44+D44</f>
        <v>98</v>
      </c>
      <c r="C44" s="66">
        <f>SUM(C45:C45)</f>
        <v>98</v>
      </c>
      <c r="D44" s="66">
        <f>SUM(D45:D45)</f>
        <v>0</v>
      </c>
      <c r="E44" s="67"/>
    </row>
    <row r="45" spans="1:5" ht="17.25" customHeight="1">
      <c r="A45" s="70" t="s">
        <v>47</v>
      </c>
      <c r="B45" s="66">
        <f t="shared" si="1"/>
        <v>98</v>
      </c>
      <c r="C45" s="66">
        <v>98</v>
      </c>
      <c r="D45" s="66"/>
      <c r="E45" s="67"/>
    </row>
    <row r="46" spans="1:5" ht="17.25" customHeight="1">
      <c r="A46" s="71" t="s">
        <v>115</v>
      </c>
      <c r="B46" s="66">
        <f t="shared" si="1"/>
        <v>113</v>
      </c>
      <c r="C46" s="66">
        <f>SUM(C47:C47)</f>
        <v>113</v>
      </c>
      <c r="D46" s="66">
        <f>SUM(D47:D47)</f>
        <v>0</v>
      </c>
      <c r="E46" s="67"/>
    </row>
    <row r="47" spans="1:5" ht="17.25" customHeight="1">
      <c r="A47" s="70" t="s">
        <v>116</v>
      </c>
      <c r="B47" s="66">
        <f t="shared" si="1"/>
        <v>113</v>
      </c>
      <c r="C47" s="66">
        <v>113</v>
      </c>
      <c r="D47" s="66"/>
      <c r="E47" s="67"/>
    </row>
    <row r="48" spans="1:5" ht="17.25" customHeight="1">
      <c r="A48" s="71" t="s">
        <v>117</v>
      </c>
      <c r="B48" s="66">
        <f t="shared" si="1"/>
        <v>512</v>
      </c>
      <c r="C48" s="66">
        <f>SUM(C49:C51)</f>
        <v>489</v>
      </c>
      <c r="D48" s="66">
        <f>SUM(D49:D51)</f>
        <v>23</v>
      </c>
      <c r="E48" s="67"/>
    </row>
    <row r="49" spans="1:5" ht="17.25" customHeight="1">
      <c r="A49" s="70" t="s">
        <v>47</v>
      </c>
      <c r="B49" s="66">
        <f t="shared" si="1"/>
        <v>439</v>
      </c>
      <c r="C49" s="66">
        <v>439</v>
      </c>
      <c r="D49" s="66"/>
      <c r="E49" s="67"/>
    </row>
    <row r="50" spans="1:5" ht="17.25" customHeight="1">
      <c r="A50" s="70" t="s">
        <v>48</v>
      </c>
      <c r="B50" s="66">
        <f t="shared" si="1"/>
        <v>21</v>
      </c>
      <c r="C50" s="66">
        <v>12</v>
      </c>
      <c r="D50" s="66">
        <v>9</v>
      </c>
      <c r="E50" s="67"/>
    </row>
    <row r="51" spans="1:5" ht="17.25" customHeight="1">
      <c r="A51" s="70" t="s">
        <v>118</v>
      </c>
      <c r="B51" s="66">
        <f t="shared" si="1"/>
        <v>52</v>
      </c>
      <c r="C51" s="66">
        <v>38</v>
      </c>
      <c r="D51" s="66">
        <v>14</v>
      </c>
      <c r="E51" s="67"/>
    </row>
    <row r="52" spans="1:5" ht="17.25" customHeight="1">
      <c r="A52" s="71" t="s">
        <v>694</v>
      </c>
      <c r="B52" s="66">
        <f t="shared" si="1"/>
        <v>1456</v>
      </c>
      <c r="C52" s="66">
        <f>SUM(C53:C55)</f>
        <v>1395</v>
      </c>
      <c r="D52" s="66">
        <f>SUM(D53:D55)</f>
        <v>61</v>
      </c>
      <c r="E52" s="67"/>
    </row>
    <row r="53" spans="1:5" ht="17.25" customHeight="1">
      <c r="A53" s="70" t="s">
        <v>47</v>
      </c>
      <c r="B53" s="66">
        <f t="shared" si="1"/>
        <v>1295</v>
      </c>
      <c r="C53" s="66">
        <v>1295</v>
      </c>
      <c r="D53" s="66"/>
      <c r="E53" s="67"/>
    </row>
    <row r="54" spans="1:5" ht="17.25" customHeight="1">
      <c r="A54" s="70" t="s">
        <v>695</v>
      </c>
      <c r="B54" s="66">
        <f t="shared" si="1"/>
        <v>100</v>
      </c>
      <c r="C54" s="66">
        <v>100</v>
      </c>
      <c r="D54" s="66"/>
      <c r="E54" s="67"/>
    </row>
    <row r="55" spans="1:5" ht="17.25" customHeight="1">
      <c r="A55" s="70" t="s">
        <v>120</v>
      </c>
      <c r="B55" s="66">
        <f t="shared" si="1"/>
        <v>61</v>
      </c>
      <c r="C55" s="66"/>
      <c r="D55" s="66">
        <v>61</v>
      </c>
      <c r="E55" s="67"/>
    </row>
    <row r="56" spans="1:5" ht="17.25" customHeight="1">
      <c r="A56" s="71" t="s">
        <v>696</v>
      </c>
      <c r="B56" s="66">
        <f t="shared" si="1"/>
        <v>331</v>
      </c>
      <c r="C56" s="66">
        <f>SUM(C57:C58)</f>
        <v>322</v>
      </c>
      <c r="D56" s="66">
        <f>SUM(D57:D58)</f>
        <v>9</v>
      </c>
      <c r="E56" s="67"/>
    </row>
    <row r="57" spans="1:5" ht="17.25" customHeight="1">
      <c r="A57" s="70" t="s">
        <v>697</v>
      </c>
      <c r="B57" s="66">
        <f t="shared" si="1"/>
        <v>322</v>
      </c>
      <c r="C57" s="66">
        <v>322</v>
      </c>
      <c r="D57" s="66"/>
      <c r="E57" s="67"/>
    </row>
    <row r="58" spans="1:5" ht="17.25" customHeight="1">
      <c r="A58" s="70" t="s">
        <v>698</v>
      </c>
      <c r="B58" s="66">
        <f t="shared" si="1"/>
        <v>9</v>
      </c>
      <c r="C58" s="66"/>
      <c r="D58" s="66">
        <v>9</v>
      </c>
      <c r="E58" s="67"/>
    </row>
    <row r="59" spans="1:5" ht="17.25" customHeight="1">
      <c r="A59" s="71" t="s">
        <v>124</v>
      </c>
      <c r="B59" s="66">
        <f t="shared" si="1"/>
        <v>244</v>
      </c>
      <c r="C59" s="66">
        <f>SUM(C60:C61)</f>
        <v>244</v>
      </c>
      <c r="D59" s="66">
        <f>SUM(D60:D61)</f>
        <v>0</v>
      </c>
      <c r="E59" s="67"/>
    </row>
    <row r="60" spans="1:5" ht="17.25" customHeight="1">
      <c r="A60" s="70" t="s">
        <v>699</v>
      </c>
      <c r="B60" s="66">
        <f t="shared" si="1"/>
        <v>242</v>
      </c>
      <c r="C60" s="66">
        <v>242</v>
      </c>
      <c r="D60" s="66"/>
      <c r="E60" s="67"/>
    </row>
    <row r="61" spans="1:5" ht="17.25" customHeight="1">
      <c r="A61" s="70" t="s">
        <v>698</v>
      </c>
      <c r="B61" s="66">
        <f t="shared" si="1"/>
        <v>2</v>
      </c>
      <c r="C61" s="66">
        <v>2</v>
      </c>
      <c r="D61" s="66"/>
      <c r="E61" s="67"/>
    </row>
    <row r="62" spans="1:5" ht="17.25" customHeight="1">
      <c r="A62" s="73" t="s">
        <v>700</v>
      </c>
      <c r="B62" s="66">
        <f t="shared" si="1"/>
        <v>103</v>
      </c>
      <c r="C62" s="66">
        <f>SUM(C63:C64)</f>
        <v>103</v>
      </c>
      <c r="D62" s="66">
        <f>SUM(D63:D64)</f>
        <v>0</v>
      </c>
      <c r="E62" s="67"/>
    </row>
    <row r="63" spans="1:5" ht="17.25" customHeight="1">
      <c r="A63" s="70" t="s">
        <v>697</v>
      </c>
      <c r="B63" s="66">
        <f t="shared" si="1"/>
        <v>100</v>
      </c>
      <c r="C63" s="66">
        <v>100</v>
      </c>
      <c r="D63" s="66"/>
      <c r="E63" s="67"/>
    </row>
    <row r="64" spans="1:5" ht="17.25" customHeight="1">
      <c r="A64" s="70" t="s">
        <v>698</v>
      </c>
      <c r="B64" s="66">
        <f t="shared" si="1"/>
        <v>3</v>
      </c>
      <c r="C64" s="66">
        <v>3</v>
      </c>
      <c r="D64" s="66"/>
      <c r="E64" s="67"/>
    </row>
    <row r="65" spans="1:5" ht="17.25" customHeight="1">
      <c r="A65" s="73" t="s">
        <v>701</v>
      </c>
      <c r="B65" s="66">
        <f t="shared" si="1"/>
        <v>640</v>
      </c>
      <c r="C65" s="66">
        <f>SUM(C66:C67)</f>
        <v>640</v>
      </c>
      <c r="D65" s="66">
        <f>SUM(D66:D67)</f>
        <v>0</v>
      </c>
      <c r="E65" s="67"/>
    </row>
    <row r="66" spans="1:5" ht="17.25" customHeight="1">
      <c r="A66" s="70" t="s">
        <v>702</v>
      </c>
      <c r="B66" s="66">
        <f t="shared" si="1"/>
        <v>634</v>
      </c>
      <c r="C66" s="66">
        <v>634</v>
      </c>
      <c r="D66" s="66"/>
      <c r="E66" s="67"/>
    </row>
    <row r="67" spans="1:5" ht="17.25" customHeight="1">
      <c r="A67" s="70" t="s">
        <v>703</v>
      </c>
      <c r="B67" s="66">
        <f t="shared" si="1"/>
        <v>6</v>
      </c>
      <c r="C67" s="66">
        <v>6</v>
      </c>
      <c r="D67" s="66"/>
      <c r="E67" s="67"/>
    </row>
    <row r="68" spans="1:5" ht="17.25" customHeight="1">
      <c r="A68" s="74" t="s">
        <v>704</v>
      </c>
      <c r="B68" s="66">
        <f t="shared" si="1"/>
        <v>1753</v>
      </c>
      <c r="C68" s="66">
        <f>SUM(C69:C71)</f>
        <v>1734</v>
      </c>
      <c r="D68" s="66">
        <f>SUM(D69:D71)</f>
        <v>19</v>
      </c>
      <c r="E68" s="66">
        <f>SUM(E69:E69)</f>
        <v>0</v>
      </c>
    </row>
    <row r="69" spans="1:5" ht="17.25" customHeight="1">
      <c r="A69" s="70" t="s">
        <v>47</v>
      </c>
      <c r="B69" s="66">
        <f t="shared" si="1"/>
        <v>1559</v>
      </c>
      <c r="C69" s="66">
        <v>1559</v>
      </c>
      <c r="D69" s="66"/>
      <c r="E69" s="67"/>
    </row>
    <row r="70" spans="1:5" ht="17.25" customHeight="1">
      <c r="A70" s="72" t="s">
        <v>705</v>
      </c>
      <c r="B70" s="66">
        <f t="shared" si="1"/>
        <v>137</v>
      </c>
      <c r="C70" s="66">
        <v>137</v>
      </c>
      <c r="D70" s="66"/>
      <c r="E70" s="67"/>
    </row>
    <row r="71" spans="1:5" ht="17.25" customHeight="1">
      <c r="A71" s="75" t="s">
        <v>706</v>
      </c>
      <c r="B71" s="66">
        <f t="shared" si="1"/>
        <v>57</v>
      </c>
      <c r="C71" s="66">
        <v>38</v>
      </c>
      <c r="D71" s="66">
        <v>19</v>
      </c>
      <c r="E71" s="67"/>
    </row>
    <row r="72" spans="1:5" ht="17.25" customHeight="1">
      <c r="A72" s="71" t="s">
        <v>707</v>
      </c>
      <c r="B72" s="66">
        <f t="shared" si="1"/>
        <v>521</v>
      </c>
      <c r="C72" s="66">
        <f>SUM(C73:C73)</f>
        <v>521</v>
      </c>
      <c r="D72" s="66">
        <f>SUM(D73:D73)</f>
        <v>0</v>
      </c>
      <c r="E72" s="67"/>
    </row>
    <row r="73" spans="1:5" ht="17.25" customHeight="1">
      <c r="A73" s="70" t="s">
        <v>130</v>
      </c>
      <c r="B73" s="66">
        <f t="shared" si="1"/>
        <v>521</v>
      </c>
      <c r="C73" s="66">
        <v>521</v>
      </c>
      <c r="D73" s="66"/>
      <c r="E73" s="67"/>
    </row>
    <row r="74" spans="1:5" ht="17.25" customHeight="1">
      <c r="A74" s="76" t="s">
        <v>708</v>
      </c>
      <c r="B74" s="66">
        <f t="shared" si="1"/>
        <v>13</v>
      </c>
      <c r="C74" s="66">
        <f>SUM(C75:C75)</f>
        <v>0</v>
      </c>
      <c r="D74" s="80">
        <f>SUM(D75:D75)</f>
        <v>13</v>
      </c>
      <c r="E74" s="67"/>
    </row>
    <row r="75" spans="1:5" ht="17.25" customHeight="1">
      <c r="A75" s="71" t="s">
        <v>709</v>
      </c>
      <c r="B75" s="66">
        <f t="shared" si="1"/>
        <v>13</v>
      </c>
      <c r="C75" s="66">
        <f>SUM(C76:C76)</f>
        <v>0</v>
      </c>
      <c r="D75" s="66">
        <f>SUM(D76:D76)</f>
        <v>13</v>
      </c>
      <c r="E75" s="67"/>
    </row>
    <row r="76" spans="1:5" ht="17.25" customHeight="1">
      <c r="A76" s="70" t="s">
        <v>133</v>
      </c>
      <c r="B76" s="66">
        <f t="shared" si="1"/>
        <v>13</v>
      </c>
      <c r="C76" s="66"/>
      <c r="D76" s="66">
        <v>13</v>
      </c>
      <c r="E76" s="67"/>
    </row>
    <row r="77" spans="1:5" ht="17.25" customHeight="1">
      <c r="A77" s="76" t="s">
        <v>137</v>
      </c>
      <c r="B77" s="66">
        <f t="shared" si="1"/>
        <v>13697</v>
      </c>
      <c r="C77" s="66">
        <f>C78+C80+C85+C87</f>
        <v>13604</v>
      </c>
      <c r="D77" s="66">
        <f>D78+D80+D85+D87</f>
        <v>93</v>
      </c>
      <c r="E77" s="67"/>
    </row>
    <row r="78" spans="1:5" ht="17.25" customHeight="1">
      <c r="A78" s="71" t="s">
        <v>710</v>
      </c>
      <c r="B78" s="66">
        <f t="shared" si="1"/>
        <v>18</v>
      </c>
      <c r="C78" s="66">
        <f>SUM(C79:C79)</f>
        <v>18</v>
      </c>
      <c r="D78" s="66">
        <f>SUM(D79:D79)</f>
        <v>0</v>
      </c>
      <c r="E78" s="67"/>
    </row>
    <row r="79" spans="1:5" ht="17.25" customHeight="1">
      <c r="A79" s="70" t="s">
        <v>711</v>
      </c>
      <c r="B79" s="66">
        <f t="shared" si="1"/>
        <v>18</v>
      </c>
      <c r="C79" s="66">
        <v>18</v>
      </c>
      <c r="D79" s="66"/>
      <c r="E79" s="67"/>
    </row>
    <row r="80" spans="1:5" ht="17.25" customHeight="1">
      <c r="A80" s="71" t="s">
        <v>141</v>
      </c>
      <c r="B80" s="66">
        <f t="shared" si="1"/>
        <v>12780</v>
      </c>
      <c r="C80" s="66">
        <f>SUM(C81:C84)</f>
        <v>12717</v>
      </c>
      <c r="D80" s="66">
        <f>SUM(D81:D84)</f>
        <v>63</v>
      </c>
      <c r="E80" s="67"/>
    </row>
    <row r="81" spans="1:5" ht="17.25" customHeight="1">
      <c r="A81" s="70" t="s">
        <v>47</v>
      </c>
      <c r="B81" s="66">
        <f t="shared" si="1"/>
        <v>12275</v>
      </c>
      <c r="C81" s="66">
        <v>12256</v>
      </c>
      <c r="D81" s="66">
        <v>19</v>
      </c>
      <c r="E81" s="67"/>
    </row>
    <row r="82" spans="1:5" ht="17.25" customHeight="1">
      <c r="A82" s="77" t="s">
        <v>142</v>
      </c>
      <c r="B82" s="66">
        <f t="shared" si="1"/>
        <v>63</v>
      </c>
      <c r="C82" s="66">
        <v>63</v>
      </c>
      <c r="D82" s="66"/>
      <c r="E82" s="67"/>
    </row>
    <row r="83" spans="1:5" ht="17.25" customHeight="1">
      <c r="A83" s="75" t="s">
        <v>712</v>
      </c>
      <c r="B83" s="66">
        <f t="shared" si="1"/>
        <v>238</v>
      </c>
      <c r="C83" s="66">
        <v>194</v>
      </c>
      <c r="D83" s="66">
        <v>44</v>
      </c>
      <c r="E83" s="67"/>
    </row>
    <row r="84" spans="1:5" ht="17.25" customHeight="1">
      <c r="A84" s="70" t="s">
        <v>154</v>
      </c>
      <c r="B84" s="66">
        <f aca="true" t="shared" si="2" ref="B84:B117">C84+D84</f>
        <v>204</v>
      </c>
      <c r="C84" s="66">
        <v>204</v>
      </c>
      <c r="D84" s="66"/>
      <c r="E84" s="67"/>
    </row>
    <row r="85" spans="1:5" ht="17.25" customHeight="1">
      <c r="A85" s="71" t="s">
        <v>161</v>
      </c>
      <c r="B85" s="66">
        <f t="shared" si="2"/>
        <v>30</v>
      </c>
      <c r="C85" s="66">
        <f>SUM(C86:C86)</f>
        <v>0</v>
      </c>
      <c r="D85" s="66">
        <f>SUM(D86:D86)</f>
        <v>30</v>
      </c>
      <c r="E85" s="67"/>
    </row>
    <row r="86" spans="1:5" ht="17.25" customHeight="1">
      <c r="A86" s="70" t="s">
        <v>48</v>
      </c>
      <c r="B86" s="66">
        <f t="shared" si="2"/>
        <v>30</v>
      </c>
      <c r="C86" s="66"/>
      <c r="D86" s="66">
        <v>30</v>
      </c>
      <c r="E86" s="67"/>
    </row>
    <row r="87" spans="1:5" ht="17.25" customHeight="1">
      <c r="A87" s="71" t="s">
        <v>166</v>
      </c>
      <c r="B87" s="66">
        <f t="shared" si="2"/>
        <v>869</v>
      </c>
      <c r="C87" s="66">
        <f>SUM(C88:C90)</f>
        <v>869</v>
      </c>
      <c r="D87" s="66">
        <f>SUM(D88:D90)</f>
        <v>0</v>
      </c>
      <c r="E87" s="67"/>
    </row>
    <row r="88" spans="1:5" ht="17.25" customHeight="1">
      <c r="A88" s="70" t="s">
        <v>47</v>
      </c>
      <c r="B88" s="66">
        <f t="shared" si="2"/>
        <v>825</v>
      </c>
      <c r="C88" s="66">
        <v>825</v>
      </c>
      <c r="D88" s="66"/>
      <c r="E88" s="67"/>
    </row>
    <row r="89" spans="1:5" ht="17.25" customHeight="1">
      <c r="A89" s="70" t="s">
        <v>48</v>
      </c>
      <c r="B89" s="66">
        <f t="shared" si="2"/>
        <v>5</v>
      </c>
      <c r="C89" s="66">
        <v>5</v>
      </c>
      <c r="D89" s="66"/>
      <c r="E89" s="67"/>
    </row>
    <row r="90" spans="1:5" ht="17.25" customHeight="1">
      <c r="A90" s="70" t="s">
        <v>713</v>
      </c>
      <c r="B90" s="66">
        <f t="shared" si="2"/>
        <v>39</v>
      </c>
      <c r="C90" s="66">
        <v>39</v>
      </c>
      <c r="D90" s="66"/>
      <c r="E90" s="67"/>
    </row>
    <row r="91" spans="1:5" ht="17.25" customHeight="1">
      <c r="A91" s="76" t="s">
        <v>174</v>
      </c>
      <c r="B91" s="66">
        <f t="shared" si="2"/>
        <v>170791</v>
      </c>
      <c r="C91" s="66">
        <f>C92+C94+C100+C103+C105+C108</f>
        <v>134040</v>
      </c>
      <c r="D91" s="66">
        <f>D92+D94+D100+D103+D105+D108</f>
        <v>36751</v>
      </c>
      <c r="E91" s="67"/>
    </row>
    <row r="92" spans="1:5" ht="17.25" customHeight="1">
      <c r="A92" s="78" t="s">
        <v>175</v>
      </c>
      <c r="B92" s="66">
        <f t="shared" si="2"/>
        <v>304</v>
      </c>
      <c r="C92" s="66">
        <f>SUM(C93:C93)</f>
        <v>304</v>
      </c>
      <c r="D92" s="66">
        <f>SUM(D93:D93)</f>
        <v>0</v>
      </c>
      <c r="E92" s="67"/>
    </row>
    <row r="93" spans="1:5" ht="17.25" customHeight="1">
      <c r="A93" s="79" t="s">
        <v>47</v>
      </c>
      <c r="B93" s="66">
        <f t="shared" si="2"/>
        <v>304</v>
      </c>
      <c r="C93" s="66">
        <v>304</v>
      </c>
      <c r="D93" s="66"/>
      <c r="E93" s="67"/>
    </row>
    <row r="94" spans="1:5" ht="17.25" customHeight="1">
      <c r="A94" s="78" t="s">
        <v>177</v>
      </c>
      <c r="B94" s="66">
        <f t="shared" si="2"/>
        <v>167154</v>
      </c>
      <c r="C94" s="66">
        <f>SUM(C95:C99)</f>
        <v>131313</v>
      </c>
      <c r="D94" s="66">
        <f>SUM(D95:D99)</f>
        <v>35841</v>
      </c>
      <c r="E94" s="67"/>
    </row>
    <row r="95" spans="1:5" ht="17.25" customHeight="1">
      <c r="A95" s="79" t="s">
        <v>178</v>
      </c>
      <c r="B95" s="66">
        <f t="shared" si="2"/>
        <v>6190</v>
      </c>
      <c r="C95" s="66">
        <v>5542</v>
      </c>
      <c r="D95" s="66">
        <v>648</v>
      </c>
      <c r="E95" s="67"/>
    </row>
    <row r="96" spans="1:5" ht="17.25" customHeight="1">
      <c r="A96" s="79" t="s">
        <v>179</v>
      </c>
      <c r="B96" s="66">
        <f t="shared" si="2"/>
        <v>83836</v>
      </c>
      <c r="C96" s="66">
        <v>68772</v>
      </c>
      <c r="D96" s="66">
        <v>15064</v>
      </c>
      <c r="E96" s="67"/>
    </row>
    <row r="97" spans="1:5" ht="17.25" customHeight="1">
      <c r="A97" s="79" t="s">
        <v>180</v>
      </c>
      <c r="B97" s="66">
        <f t="shared" si="2"/>
        <v>49488</v>
      </c>
      <c r="C97" s="66">
        <v>39815</v>
      </c>
      <c r="D97" s="66">
        <v>9673</v>
      </c>
      <c r="E97" s="67"/>
    </row>
    <row r="98" spans="1:5" ht="17.25" customHeight="1">
      <c r="A98" s="79" t="s">
        <v>181</v>
      </c>
      <c r="B98" s="66">
        <f t="shared" si="2"/>
        <v>19362</v>
      </c>
      <c r="C98" s="66">
        <v>17184</v>
      </c>
      <c r="D98" s="66">
        <v>2178</v>
      </c>
      <c r="E98" s="67"/>
    </row>
    <row r="99" spans="1:5" ht="17.25" customHeight="1">
      <c r="A99" s="70" t="s">
        <v>182</v>
      </c>
      <c r="B99" s="66">
        <f t="shared" si="2"/>
        <v>8278</v>
      </c>
      <c r="C99" s="66"/>
      <c r="D99" s="66">
        <v>8278</v>
      </c>
      <c r="E99" s="67"/>
    </row>
    <row r="100" spans="1:5" ht="17.25" customHeight="1">
      <c r="A100" s="78" t="s">
        <v>183</v>
      </c>
      <c r="B100" s="66">
        <f t="shared" si="2"/>
        <v>1621</v>
      </c>
      <c r="C100" s="66">
        <f>SUM(C101:C102)</f>
        <v>1223</v>
      </c>
      <c r="D100" s="66">
        <f>SUM(D101:D102)</f>
        <v>398</v>
      </c>
      <c r="E100" s="67"/>
    </row>
    <row r="101" spans="1:5" ht="17.25" customHeight="1">
      <c r="A101" s="79" t="s">
        <v>714</v>
      </c>
      <c r="B101" s="66">
        <f t="shared" si="2"/>
        <v>398</v>
      </c>
      <c r="C101" s="66"/>
      <c r="D101" s="66">
        <v>398</v>
      </c>
      <c r="E101" s="67"/>
    </row>
    <row r="102" spans="1:5" ht="17.25" customHeight="1">
      <c r="A102" s="79" t="s">
        <v>185</v>
      </c>
      <c r="B102" s="66">
        <f t="shared" si="2"/>
        <v>1223</v>
      </c>
      <c r="C102" s="66">
        <v>1223</v>
      </c>
      <c r="D102" s="66"/>
      <c r="E102" s="67"/>
    </row>
    <row r="103" spans="1:5" ht="17.25" customHeight="1">
      <c r="A103" s="78" t="s">
        <v>189</v>
      </c>
      <c r="B103" s="66">
        <f t="shared" si="2"/>
        <v>658</v>
      </c>
      <c r="C103" s="66">
        <f>C104</f>
        <v>178</v>
      </c>
      <c r="D103" s="66">
        <f>D104</f>
        <v>480</v>
      </c>
      <c r="E103" s="67"/>
    </row>
    <row r="104" spans="1:5" ht="17.25" customHeight="1">
      <c r="A104" s="79" t="s">
        <v>190</v>
      </c>
      <c r="B104" s="66">
        <f t="shared" si="2"/>
        <v>658</v>
      </c>
      <c r="C104" s="66">
        <v>178</v>
      </c>
      <c r="D104" s="66">
        <v>480</v>
      </c>
      <c r="E104" s="67"/>
    </row>
    <row r="105" spans="1:5" ht="17.25" customHeight="1">
      <c r="A105" s="78" t="s">
        <v>191</v>
      </c>
      <c r="B105" s="66">
        <f t="shared" si="2"/>
        <v>862</v>
      </c>
      <c r="C105" s="66">
        <f>SUM(C106:C107)</f>
        <v>862</v>
      </c>
      <c r="D105" s="66">
        <f>SUM(D106:D107)</f>
        <v>0</v>
      </c>
      <c r="E105" s="67"/>
    </row>
    <row r="106" spans="1:5" ht="17.25" customHeight="1">
      <c r="A106" s="79" t="s">
        <v>192</v>
      </c>
      <c r="B106" s="66">
        <f t="shared" si="2"/>
        <v>458</v>
      </c>
      <c r="C106" s="66">
        <v>458</v>
      </c>
      <c r="D106" s="66"/>
      <c r="E106" s="67"/>
    </row>
    <row r="107" spans="1:5" ht="17.25" customHeight="1">
      <c r="A107" s="79" t="s">
        <v>193</v>
      </c>
      <c r="B107" s="66">
        <f t="shared" si="2"/>
        <v>404</v>
      </c>
      <c r="C107" s="66">
        <v>404</v>
      </c>
      <c r="D107" s="66"/>
      <c r="E107" s="67"/>
    </row>
    <row r="108" spans="1:5" ht="17.25" customHeight="1">
      <c r="A108" s="78" t="s">
        <v>199</v>
      </c>
      <c r="B108" s="66">
        <f t="shared" si="2"/>
        <v>192</v>
      </c>
      <c r="C108" s="66">
        <f>C109</f>
        <v>160</v>
      </c>
      <c r="D108" s="66">
        <f>D109</f>
        <v>32</v>
      </c>
      <c r="E108" s="67"/>
    </row>
    <row r="109" spans="1:5" ht="17.25" customHeight="1">
      <c r="A109" s="79" t="s">
        <v>200</v>
      </c>
      <c r="B109" s="66">
        <f t="shared" si="2"/>
        <v>192</v>
      </c>
      <c r="C109" s="66">
        <v>160</v>
      </c>
      <c r="D109" s="66">
        <v>32</v>
      </c>
      <c r="E109" s="67"/>
    </row>
    <row r="110" spans="1:5" ht="17.25" customHeight="1">
      <c r="A110" s="76" t="s">
        <v>201</v>
      </c>
      <c r="B110" s="66">
        <f t="shared" si="2"/>
        <v>771</v>
      </c>
      <c r="C110" s="66">
        <f>C111+C113+C115</f>
        <v>296</v>
      </c>
      <c r="D110" s="66">
        <f>D111+D113+D115</f>
        <v>475</v>
      </c>
      <c r="E110" s="67"/>
    </row>
    <row r="111" spans="1:5" ht="17.25" customHeight="1">
      <c r="A111" s="78" t="s">
        <v>202</v>
      </c>
      <c r="B111" s="66">
        <f t="shared" si="2"/>
        <v>177</v>
      </c>
      <c r="C111" s="66">
        <f>SUM(C112:C112)</f>
        <v>177</v>
      </c>
      <c r="D111" s="66">
        <f>SUM(D112:D112)</f>
        <v>0</v>
      </c>
      <c r="E111" s="67"/>
    </row>
    <row r="112" spans="1:5" ht="17.25" customHeight="1">
      <c r="A112" s="79" t="s">
        <v>47</v>
      </c>
      <c r="B112" s="66">
        <f t="shared" si="2"/>
        <v>177</v>
      </c>
      <c r="C112" s="66">
        <v>177</v>
      </c>
      <c r="D112" s="66"/>
      <c r="E112" s="67"/>
    </row>
    <row r="113" spans="1:5" ht="17.25" customHeight="1">
      <c r="A113" s="78" t="s">
        <v>203</v>
      </c>
      <c r="B113" s="66">
        <f t="shared" si="2"/>
        <v>426</v>
      </c>
      <c r="C113" s="66">
        <f>SUM(C114:C114)</f>
        <v>0</v>
      </c>
      <c r="D113" s="66">
        <f>SUM(D114:D114)</f>
        <v>426</v>
      </c>
      <c r="E113" s="67"/>
    </row>
    <row r="114" spans="1:5" ht="17.25" customHeight="1">
      <c r="A114" s="79" t="s">
        <v>204</v>
      </c>
      <c r="B114" s="66">
        <f t="shared" si="2"/>
        <v>426</v>
      </c>
      <c r="C114" s="66"/>
      <c r="D114" s="66">
        <v>426</v>
      </c>
      <c r="E114" s="67"/>
    </row>
    <row r="115" spans="1:5" ht="17.25" customHeight="1">
      <c r="A115" s="78" t="s">
        <v>211</v>
      </c>
      <c r="B115" s="66">
        <f t="shared" si="2"/>
        <v>168</v>
      </c>
      <c r="C115" s="66">
        <f>SUM(C116:C117)</f>
        <v>119</v>
      </c>
      <c r="D115" s="66">
        <f>SUM(D116:D117)</f>
        <v>49</v>
      </c>
      <c r="E115" s="67"/>
    </row>
    <row r="116" spans="1:5" ht="17.25" customHeight="1">
      <c r="A116" s="79" t="s">
        <v>212</v>
      </c>
      <c r="B116" s="66">
        <f t="shared" si="2"/>
        <v>119</v>
      </c>
      <c r="C116" s="66">
        <v>119</v>
      </c>
      <c r="D116" s="66"/>
      <c r="E116" s="67"/>
    </row>
    <row r="117" spans="1:5" ht="17.25" customHeight="1">
      <c r="A117" s="79" t="s">
        <v>213</v>
      </c>
      <c r="B117" s="66">
        <f t="shared" si="2"/>
        <v>49</v>
      </c>
      <c r="C117" s="66"/>
      <c r="D117" s="66">
        <v>49</v>
      </c>
      <c r="E117" s="67"/>
    </row>
    <row r="118" spans="1:5" ht="17.25" customHeight="1">
      <c r="A118" s="76" t="s">
        <v>715</v>
      </c>
      <c r="B118" s="66">
        <f aca="true" t="shared" si="3" ref="B118:B171">C118+D118</f>
        <v>3335</v>
      </c>
      <c r="C118" s="66">
        <f>C119+C127+C129+C132+C138+C134</f>
        <v>2912</v>
      </c>
      <c r="D118" s="66">
        <f>D119+D127+D129+D132+D138+D134</f>
        <v>423</v>
      </c>
      <c r="E118" s="67"/>
    </row>
    <row r="119" spans="1:5" ht="17.25" customHeight="1">
      <c r="A119" s="78" t="s">
        <v>716</v>
      </c>
      <c r="B119" s="66">
        <f t="shared" si="3"/>
        <v>2200</v>
      </c>
      <c r="C119" s="66">
        <f>SUM(C120:C126)</f>
        <v>2052</v>
      </c>
      <c r="D119" s="66">
        <f>SUM(D120:D126)</f>
        <v>148</v>
      </c>
      <c r="E119" s="67"/>
    </row>
    <row r="120" spans="1:5" ht="17.25" customHeight="1">
      <c r="A120" s="79" t="s">
        <v>47</v>
      </c>
      <c r="B120" s="66">
        <f t="shared" si="3"/>
        <v>163</v>
      </c>
      <c r="C120" s="66">
        <v>163</v>
      </c>
      <c r="D120" s="66"/>
      <c r="E120" s="67"/>
    </row>
    <row r="121" spans="1:5" ht="17.25" customHeight="1">
      <c r="A121" s="79" t="s">
        <v>48</v>
      </c>
      <c r="B121" s="66">
        <f t="shared" si="3"/>
        <v>28</v>
      </c>
      <c r="C121" s="66">
        <v>28</v>
      </c>
      <c r="D121" s="66"/>
      <c r="E121" s="67"/>
    </row>
    <row r="122" spans="1:5" ht="17.25" customHeight="1">
      <c r="A122" s="79" t="s">
        <v>220</v>
      </c>
      <c r="B122" s="66">
        <f t="shared" si="3"/>
        <v>154</v>
      </c>
      <c r="C122" s="66">
        <v>154</v>
      </c>
      <c r="D122" s="66"/>
      <c r="E122" s="67"/>
    </row>
    <row r="123" spans="1:5" ht="17.25" customHeight="1">
      <c r="A123" s="79" t="s">
        <v>221</v>
      </c>
      <c r="B123" s="66">
        <f t="shared" si="3"/>
        <v>1634</v>
      </c>
      <c r="C123" s="66">
        <v>1634</v>
      </c>
      <c r="D123" s="66"/>
      <c r="E123" s="67"/>
    </row>
    <row r="124" spans="1:5" ht="17.25" customHeight="1">
      <c r="A124" s="79" t="s">
        <v>222</v>
      </c>
      <c r="B124" s="66">
        <f t="shared" si="3"/>
        <v>10</v>
      </c>
      <c r="C124" s="66"/>
      <c r="D124" s="66">
        <v>10</v>
      </c>
      <c r="E124" s="67"/>
    </row>
    <row r="125" spans="1:5" ht="17.25" customHeight="1">
      <c r="A125" s="79" t="s">
        <v>717</v>
      </c>
      <c r="B125" s="66">
        <f t="shared" si="3"/>
        <v>73</v>
      </c>
      <c r="C125" s="66">
        <v>73</v>
      </c>
      <c r="D125" s="66"/>
      <c r="E125" s="67"/>
    </row>
    <row r="126" spans="1:5" ht="17.25" customHeight="1">
      <c r="A126" s="79" t="s">
        <v>718</v>
      </c>
      <c r="B126" s="66">
        <f t="shared" si="3"/>
        <v>138</v>
      </c>
      <c r="C126" s="66"/>
      <c r="D126" s="66">
        <v>138</v>
      </c>
      <c r="E126" s="67"/>
    </row>
    <row r="127" spans="1:5" ht="17.25" customHeight="1">
      <c r="A127" s="78" t="s">
        <v>225</v>
      </c>
      <c r="B127" s="66">
        <f t="shared" si="3"/>
        <v>71</v>
      </c>
      <c r="C127" s="66">
        <f>SUM(C128:C128)</f>
        <v>71</v>
      </c>
      <c r="D127" s="66">
        <f>SUM(D128:D128)</f>
        <v>0</v>
      </c>
      <c r="E127" s="67"/>
    </row>
    <row r="128" spans="1:5" ht="17.25" customHeight="1">
      <c r="A128" s="79" t="s">
        <v>228</v>
      </c>
      <c r="B128" s="66">
        <f t="shared" si="3"/>
        <v>71</v>
      </c>
      <c r="C128" s="66">
        <v>71</v>
      </c>
      <c r="D128" s="66"/>
      <c r="E128" s="67"/>
    </row>
    <row r="129" spans="1:5" ht="17.25" customHeight="1">
      <c r="A129" s="78" t="s">
        <v>229</v>
      </c>
      <c r="B129" s="66">
        <f t="shared" si="3"/>
        <v>150</v>
      </c>
      <c r="C129" s="66">
        <f>SUM(C130:C131)</f>
        <v>150</v>
      </c>
      <c r="D129" s="66">
        <f>SUM(D130:D131)</f>
        <v>0</v>
      </c>
      <c r="E129" s="67"/>
    </row>
    <row r="130" spans="1:5" ht="17.25" customHeight="1">
      <c r="A130" s="75" t="s">
        <v>47</v>
      </c>
      <c r="B130" s="66">
        <f t="shared" si="3"/>
        <v>70</v>
      </c>
      <c r="C130" s="66">
        <v>70</v>
      </c>
      <c r="D130" s="66"/>
      <c r="E130" s="67"/>
    </row>
    <row r="131" spans="1:5" ht="17.25" customHeight="1">
      <c r="A131" s="79" t="s">
        <v>232</v>
      </c>
      <c r="B131" s="66">
        <f t="shared" si="3"/>
        <v>80</v>
      </c>
      <c r="C131" s="66">
        <v>80</v>
      </c>
      <c r="D131" s="66"/>
      <c r="E131" s="67"/>
    </row>
    <row r="132" spans="1:5" ht="17.25" customHeight="1">
      <c r="A132" s="78" t="s">
        <v>719</v>
      </c>
      <c r="B132" s="66">
        <f t="shared" si="3"/>
        <v>71</v>
      </c>
      <c r="C132" s="66">
        <f>SUM(C133:C133)</f>
        <v>32</v>
      </c>
      <c r="D132" s="66">
        <f>SUM(D133:D133)</f>
        <v>39</v>
      </c>
      <c r="E132" s="67"/>
    </row>
    <row r="133" spans="1:5" ht="17.25" customHeight="1">
      <c r="A133" s="79" t="s">
        <v>720</v>
      </c>
      <c r="B133" s="66">
        <f t="shared" si="3"/>
        <v>71</v>
      </c>
      <c r="C133" s="66">
        <v>32</v>
      </c>
      <c r="D133" s="66">
        <v>39</v>
      </c>
      <c r="E133" s="67"/>
    </row>
    <row r="134" spans="1:5" ht="17.25" customHeight="1">
      <c r="A134" s="81" t="s">
        <v>721</v>
      </c>
      <c r="B134" s="66">
        <f t="shared" si="3"/>
        <v>607</v>
      </c>
      <c r="C134" s="66">
        <f>SUM(C135:C137)</f>
        <v>607</v>
      </c>
      <c r="D134" s="66">
        <f>SUM(D135:D137)</f>
        <v>0</v>
      </c>
      <c r="E134" s="67"/>
    </row>
    <row r="135" spans="1:5" ht="17.25" customHeight="1">
      <c r="A135" s="79" t="s">
        <v>47</v>
      </c>
      <c r="B135" s="66">
        <f t="shared" si="3"/>
        <v>115</v>
      </c>
      <c r="C135" s="66">
        <v>115</v>
      </c>
      <c r="D135" s="66"/>
      <c r="E135" s="67"/>
    </row>
    <row r="136" spans="1:5" ht="17.25" customHeight="1">
      <c r="A136" s="79" t="s">
        <v>234</v>
      </c>
      <c r="B136" s="66">
        <f t="shared" si="3"/>
        <v>145</v>
      </c>
      <c r="C136" s="66">
        <v>145</v>
      </c>
      <c r="D136" s="66"/>
      <c r="E136" s="67"/>
    </row>
    <row r="137" spans="1:5" ht="17.25" customHeight="1">
      <c r="A137" s="79" t="s">
        <v>235</v>
      </c>
      <c r="B137" s="66">
        <f t="shared" si="3"/>
        <v>347</v>
      </c>
      <c r="C137" s="66">
        <v>347</v>
      </c>
      <c r="D137" s="66"/>
      <c r="E137" s="67"/>
    </row>
    <row r="138" spans="1:5" ht="17.25" customHeight="1">
      <c r="A138" s="78" t="s">
        <v>722</v>
      </c>
      <c r="B138" s="66">
        <f t="shared" si="3"/>
        <v>236</v>
      </c>
      <c r="C138" s="66">
        <f>C139</f>
        <v>0</v>
      </c>
      <c r="D138" s="66">
        <f>D139</f>
        <v>236</v>
      </c>
      <c r="E138" s="67"/>
    </row>
    <row r="139" spans="1:5" ht="17.25" customHeight="1">
      <c r="A139" s="79" t="s">
        <v>239</v>
      </c>
      <c r="B139" s="66">
        <f t="shared" si="3"/>
        <v>236</v>
      </c>
      <c r="C139" s="66"/>
      <c r="D139" s="66">
        <v>236</v>
      </c>
      <c r="E139" s="67"/>
    </row>
    <row r="140" spans="1:5" ht="17.25" customHeight="1">
      <c r="A140" s="65" t="s">
        <v>240</v>
      </c>
      <c r="B140" s="66">
        <f t="shared" si="3"/>
        <v>74003</v>
      </c>
      <c r="C140" s="66">
        <f>C141+C147+C153+C161+C163+C169+C172+C176+C183+C185+C188+C191+C193+C196+C198+C204+C201</f>
        <v>56115</v>
      </c>
      <c r="D140" s="66">
        <f>D141+D147+D153+D161+D163+D169+D172+D176+D183+D185+D188+D191+D193+D196+D198+D204+D201</f>
        <v>17888</v>
      </c>
      <c r="E140" s="67"/>
    </row>
    <row r="141" spans="1:5" ht="17.25" customHeight="1">
      <c r="A141" s="78" t="s">
        <v>723</v>
      </c>
      <c r="B141" s="66">
        <f t="shared" si="3"/>
        <v>1553</v>
      </c>
      <c r="C141" s="66">
        <f>SUM(C142:C146)</f>
        <v>1525</v>
      </c>
      <c r="D141" s="66">
        <f>SUM(D142:D146)</f>
        <v>28</v>
      </c>
      <c r="E141" s="67"/>
    </row>
    <row r="142" spans="1:5" ht="17.25" customHeight="1">
      <c r="A142" s="79" t="s">
        <v>47</v>
      </c>
      <c r="B142" s="66">
        <f t="shared" si="3"/>
        <v>1277</v>
      </c>
      <c r="C142" s="66">
        <v>1277</v>
      </c>
      <c r="D142" s="66"/>
      <c r="E142" s="67"/>
    </row>
    <row r="143" spans="1:5" ht="17.25" customHeight="1">
      <c r="A143" s="79" t="s">
        <v>48</v>
      </c>
      <c r="B143" s="66">
        <f t="shared" si="3"/>
        <v>3</v>
      </c>
      <c r="C143" s="66">
        <v>3</v>
      </c>
      <c r="D143" s="66"/>
      <c r="E143" s="67"/>
    </row>
    <row r="144" spans="1:5" ht="17.25" customHeight="1">
      <c r="A144" s="79" t="s">
        <v>242</v>
      </c>
      <c r="B144" s="66">
        <f t="shared" si="3"/>
        <v>28</v>
      </c>
      <c r="C144" s="66"/>
      <c r="D144" s="66">
        <v>28</v>
      </c>
      <c r="E144" s="67"/>
    </row>
    <row r="145" spans="1:5" ht="17.25" customHeight="1">
      <c r="A145" s="79" t="s">
        <v>243</v>
      </c>
      <c r="B145" s="66">
        <f t="shared" si="3"/>
        <v>223</v>
      </c>
      <c r="C145" s="66">
        <v>223</v>
      </c>
      <c r="D145" s="66"/>
      <c r="E145" s="67"/>
    </row>
    <row r="146" spans="1:5" ht="17.25" customHeight="1">
      <c r="A146" s="79" t="s">
        <v>244</v>
      </c>
      <c r="B146" s="66">
        <f t="shared" si="3"/>
        <v>22</v>
      </c>
      <c r="C146" s="66">
        <v>22</v>
      </c>
      <c r="D146" s="66"/>
      <c r="E146" s="67"/>
    </row>
    <row r="147" spans="1:5" ht="17.25" customHeight="1">
      <c r="A147" s="78" t="s">
        <v>245</v>
      </c>
      <c r="B147" s="66">
        <f t="shared" si="3"/>
        <v>3006</v>
      </c>
      <c r="C147" s="66">
        <f>SUM(C148:C152)</f>
        <v>2020</v>
      </c>
      <c r="D147" s="66">
        <f>SUM(D148:D152)</f>
        <v>986</v>
      </c>
      <c r="E147" s="67"/>
    </row>
    <row r="148" spans="1:5" ht="17.25" customHeight="1">
      <c r="A148" s="79" t="s">
        <v>47</v>
      </c>
      <c r="B148" s="66">
        <f t="shared" si="3"/>
        <v>788</v>
      </c>
      <c r="C148" s="66">
        <v>788</v>
      </c>
      <c r="D148" s="66"/>
      <c r="E148" s="67"/>
    </row>
    <row r="149" spans="1:5" ht="17.25" customHeight="1">
      <c r="A149" s="79" t="s">
        <v>48</v>
      </c>
      <c r="B149" s="66">
        <f t="shared" si="3"/>
        <v>34</v>
      </c>
      <c r="C149" s="66">
        <v>34</v>
      </c>
      <c r="D149" s="66"/>
      <c r="E149" s="67"/>
    </row>
    <row r="150" spans="1:5" ht="17.25" customHeight="1">
      <c r="A150" s="79" t="s">
        <v>248</v>
      </c>
      <c r="B150" s="66">
        <f t="shared" si="3"/>
        <v>16</v>
      </c>
      <c r="C150" s="66"/>
      <c r="D150" s="66">
        <v>16</v>
      </c>
      <c r="E150" s="67"/>
    </row>
    <row r="151" spans="1:5" ht="17.25" customHeight="1">
      <c r="A151" s="79" t="s">
        <v>724</v>
      </c>
      <c r="B151" s="66">
        <f t="shared" si="3"/>
        <v>260</v>
      </c>
      <c r="C151" s="66"/>
      <c r="D151" s="66">
        <v>260</v>
      </c>
      <c r="E151" s="67"/>
    </row>
    <row r="152" spans="1:5" ht="17.25" customHeight="1">
      <c r="A152" s="79" t="s">
        <v>250</v>
      </c>
      <c r="B152" s="66">
        <f t="shared" si="3"/>
        <v>1908</v>
      </c>
      <c r="C152" s="66">
        <v>1198</v>
      </c>
      <c r="D152" s="66">
        <v>710</v>
      </c>
      <c r="E152" s="67"/>
    </row>
    <row r="153" spans="1:5" ht="17.25" customHeight="1">
      <c r="A153" s="78" t="s">
        <v>251</v>
      </c>
      <c r="B153" s="66">
        <f t="shared" si="3"/>
        <v>40081</v>
      </c>
      <c r="C153" s="66">
        <f>SUM(C154:C160)</f>
        <v>40081</v>
      </c>
      <c r="D153" s="66">
        <f>SUM(D154:D160)</f>
        <v>0</v>
      </c>
      <c r="E153" s="67"/>
    </row>
    <row r="154" spans="1:5" ht="17.25" customHeight="1">
      <c r="A154" s="79" t="s">
        <v>252</v>
      </c>
      <c r="B154" s="66">
        <f t="shared" si="3"/>
        <v>1269</v>
      </c>
      <c r="C154" s="66">
        <v>1269</v>
      </c>
      <c r="D154" s="66"/>
      <c r="E154" s="67"/>
    </row>
    <row r="155" spans="1:5" ht="17.25" customHeight="1">
      <c r="A155" s="79" t="s">
        <v>253</v>
      </c>
      <c r="B155" s="66">
        <f t="shared" si="3"/>
        <v>4697</v>
      </c>
      <c r="C155" s="66">
        <v>4697</v>
      </c>
      <c r="D155" s="66"/>
      <c r="E155" s="67"/>
    </row>
    <row r="156" spans="1:5" ht="17.25" customHeight="1">
      <c r="A156" s="79" t="s">
        <v>254</v>
      </c>
      <c r="B156" s="66">
        <f t="shared" si="3"/>
        <v>113</v>
      </c>
      <c r="C156" s="66">
        <v>113</v>
      </c>
      <c r="D156" s="66"/>
      <c r="E156" s="67"/>
    </row>
    <row r="157" spans="1:5" ht="17.25" customHeight="1">
      <c r="A157" s="79" t="s">
        <v>255</v>
      </c>
      <c r="B157" s="66">
        <f t="shared" si="3"/>
        <v>22351</v>
      </c>
      <c r="C157" s="66">
        <v>22351</v>
      </c>
      <c r="D157" s="66"/>
      <c r="E157" s="67"/>
    </row>
    <row r="158" spans="1:5" ht="17.25" customHeight="1">
      <c r="A158" s="79" t="s">
        <v>256</v>
      </c>
      <c r="B158" s="66">
        <f t="shared" si="3"/>
        <v>9109</v>
      </c>
      <c r="C158" s="66">
        <v>9109</v>
      </c>
      <c r="D158" s="66"/>
      <c r="E158" s="67"/>
    </row>
    <row r="159" spans="1:5" ht="17.25" customHeight="1">
      <c r="A159" s="79" t="s">
        <v>257</v>
      </c>
      <c r="B159" s="66">
        <f t="shared" si="3"/>
        <v>2487</v>
      </c>
      <c r="C159" s="66">
        <v>2487</v>
      </c>
      <c r="D159" s="66"/>
      <c r="E159" s="67"/>
    </row>
    <row r="160" spans="1:5" ht="17.25" customHeight="1">
      <c r="A160" s="79" t="s">
        <v>258</v>
      </c>
      <c r="B160" s="66">
        <f t="shared" si="3"/>
        <v>55</v>
      </c>
      <c r="C160" s="66">
        <v>55</v>
      </c>
      <c r="D160" s="66"/>
      <c r="E160" s="67"/>
    </row>
    <row r="161" spans="1:5" ht="17.25" customHeight="1">
      <c r="A161" s="78" t="s">
        <v>259</v>
      </c>
      <c r="B161" s="66">
        <f t="shared" si="3"/>
        <v>1218</v>
      </c>
      <c r="C161" s="66">
        <f>SUM(C162:C162)</f>
        <v>203</v>
      </c>
      <c r="D161" s="66">
        <f>SUM(D162:D162)</f>
        <v>1015</v>
      </c>
      <c r="E161" s="67"/>
    </row>
    <row r="162" spans="1:5" ht="17.25" customHeight="1">
      <c r="A162" s="79" t="s">
        <v>264</v>
      </c>
      <c r="B162" s="66">
        <f t="shared" si="3"/>
        <v>1218</v>
      </c>
      <c r="C162" s="66">
        <v>203</v>
      </c>
      <c r="D162" s="66">
        <v>1015</v>
      </c>
      <c r="E162" s="67"/>
    </row>
    <row r="163" spans="1:5" ht="17.25" customHeight="1">
      <c r="A163" s="78" t="s">
        <v>265</v>
      </c>
      <c r="B163" s="66">
        <f t="shared" si="3"/>
        <v>4473</v>
      </c>
      <c r="C163" s="66">
        <f>SUM(C164:C168)</f>
        <v>1900</v>
      </c>
      <c r="D163" s="66">
        <f>SUM(D164:D168)</f>
        <v>2573</v>
      </c>
      <c r="E163" s="67"/>
    </row>
    <row r="164" spans="1:5" ht="17.25" customHeight="1">
      <c r="A164" s="79" t="s">
        <v>266</v>
      </c>
      <c r="B164" s="66">
        <f t="shared" si="3"/>
        <v>1335</v>
      </c>
      <c r="C164" s="66">
        <v>1173</v>
      </c>
      <c r="D164" s="66">
        <v>162</v>
      </c>
      <c r="E164" s="67"/>
    </row>
    <row r="165" spans="1:5" ht="17.25" customHeight="1">
      <c r="A165" s="79" t="s">
        <v>267</v>
      </c>
      <c r="B165" s="66">
        <f t="shared" si="3"/>
        <v>814</v>
      </c>
      <c r="C165" s="66">
        <v>167</v>
      </c>
      <c r="D165" s="66">
        <v>647</v>
      </c>
      <c r="E165" s="67"/>
    </row>
    <row r="166" spans="1:5" ht="17.25" customHeight="1">
      <c r="A166" s="79" t="s">
        <v>268</v>
      </c>
      <c r="B166" s="66">
        <f t="shared" si="3"/>
        <v>910</v>
      </c>
      <c r="C166" s="66">
        <v>56</v>
      </c>
      <c r="D166" s="66">
        <v>854</v>
      </c>
      <c r="E166" s="67"/>
    </row>
    <row r="167" spans="1:5" ht="17.25" customHeight="1">
      <c r="A167" s="70" t="s">
        <v>270</v>
      </c>
      <c r="B167" s="66">
        <f t="shared" si="3"/>
        <v>500</v>
      </c>
      <c r="C167" s="66">
        <v>500</v>
      </c>
      <c r="D167" s="66"/>
      <c r="E167" s="67"/>
    </row>
    <row r="168" spans="1:5" ht="17.25" customHeight="1">
      <c r="A168" s="79" t="s">
        <v>272</v>
      </c>
      <c r="B168" s="66">
        <f t="shared" si="3"/>
        <v>914</v>
      </c>
      <c r="C168" s="66">
        <v>4</v>
      </c>
      <c r="D168" s="66">
        <v>910</v>
      </c>
      <c r="E168" s="67"/>
    </row>
    <row r="169" spans="1:5" ht="17.25" customHeight="1">
      <c r="A169" s="78" t="s">
        <v>273</v>
      </c>
      <c r="B169" s="66">
        <f t="shared" si="3"/>
        <v>533</v>
      </c>
      <c r="C169" s="66">
        <f>SUM(C170:C171)</f>
        <v>293</v>
      </c>
      <c r="D169" s="66">
        <f>SUM(D170:D171)</f>
        <v>240</v>
      </c>
      <c r="E169" s="67"/>
    </row>
    <row r="170" spans="1:5" ht="17.25" customHeight="1">
      <c r="A170" s="79" t="s">
        <v>274</v>
      </c>
      <c r="B170" s="66">
        <f t="shared" si="3"/>
        <v>361</v>
      </c>
      <c r="C170" s="66">
        <v>258</v>
      </c>
      <c r="D170" s="66">
        <v>103</v>
      </c>
      <c r="E170" s="67"/>
    </row>
    <row r="171" spans="1:5" ht="17.25" customHeight="1">
      <c r="A171" s="79" t="s">
        <v>275</v>
      </c>
      <c r="B171" s="66">
        <f t="shared" si="3"/>
        <v>172</v>
      </c>
      <c r="C171" s="66">
        <v>35</v>
      </c>
      <c r="D171" s="66">
        <v>137</v>
      </c>
      <c r="E171" s="67"/>
    </row>
    <row r="172" spans="1:5" ht="17.25" customHeight="1">
      <c r="A172" s="78" t="s">
        <v>278</v>
      </c>
      <c r="B172" s="66">
        <f aca="true" t="shared" si="4" ref="B172:B227">C172+D172</f>
        <v>659</v>
      </c>
      <c r="C172" s="66">
        <f>SUM(C173:C175)</f>
        <v>44</v>
      </c>
      <c r="D172" s="66">
        <f>SUM(D173:D175)</f>
        <v>615</v>
      </c>
      <c r="E172" s="67"/>
    </row>
    <row r="173" spans="1:5" ht="17.25" customHeight="1">
      <c r="A173" s="79" t="s">
        <v>279</v>
      </c>
      <c r="B173" s="66">
        <f t="shared" si="4"/>
        <v>647</v>
      </c>
      <c r="C173" s="66">
        <v>37</v>
      </c>
      <c r="D173" s="66">
        <v>610</v>
      </c>
      <c r="E173" s="67"/>
    </row>
    <row r="174" spans="1:5" ht="17.25" customHeight="1">
      <c r="A174" s="70" t="s">
        <v>281</v>
      </c>
      <c r="B174" s="66">
        <f t="shared" si="4"/>
        <v>5</v>
      </c>
      <c r="C174" s="66"/>
      <c r="D174" s="66">
        <v>5</v>
      </c>
      <c r="E174" s="67"/>
    </row>
    <row r="175" spans="1:5" ht="17.25" customHeight="1">
      <c r="A175" s="70" t="s">
        <v>725</v>
      </c>
      <c r="B175" s="66">
        <f t="shared" si="4"/>
        <v>7</v>
      </c>
      <c r="C175" s="66">
        <v>7</v>
      </c>
      <c r="D175" s="66"/>
      <c r="E175" s="67"/>
    </row>
    <row r="176" spans="1:5" ht="17.25" customHeight="1">
      <c r="A176" s="78" t="s">
        <v>282</v>
      </c>
      <c r="B176" s="66">
        <f t="shared" si="4"/>
        <v>793</v>
      </c>
      <c r="C176" s="66">
        <f>SUM(C177:C182)</f>
        <v>457</v>
      </c>
      <c r="D176" s="66">
        <f>SUM(D177:D182)</f>
        <v>336</v>
      </c>
      <c r="E176" s="67"/>
    </row>
    <row r="177" spans="1:5" ht="17.25" customHeight="1">
      <c r="A177" s="79" t="s">
        <v>47</v>
      </c>
      <c r="B177" s="66">
        <f t="shared" si="4"/>
        <v>207</v>
      </c>
      <c r="C177" s="66">
        <v>207</v>
      </c>
      <c r="D177" s="66"/>
      <c r="E177" s="67"/>
    </row>
    <row r="178" spans="1:5" ht="17.25" customHeight="1">
      <c r="A178" s="79" t="s">
        <v>48</v>
      </c>
      <c r="B178" s="66">
        <f t="shared" si="4"/>
        <v>2</v>
      </c>
      <c r="C178" s="66">
        <v>2</v>
      </c>
      <c r="D178" s="66"/>
      <c r="E178" s="67"/>
    </row>
    <row r="179" spans="1:5" ht="17.25" customHeight="1">
      <c r="A179" s="79" t="s">
        <v>283</v>
      </c>
      <c r="B179" s="66">
        <f t="shared" si="4"/>
        <v>25</v>
      </c>
      <c r="C179" s="66"/>
      <c r="D179" s="66">
        <v>25</v>
      </c>
      <c r="E179" s="67"/>
    </row>
    <row r="180" spans="1:5" ht="17.25" customHeight="1">
      <c r="A180" s="79" t="s">
        <v>284</v>
      </c>
      <c r="B180" s="66">
        <f t="shared" si="4"/>
        <v>62</v>
      </c>
      <c r="C180" s="66"/>
      <c r="D180" s="66">
        <v>62</v>
      </c>
      <c r="E180" s="67"/>
    </row>
    <row r="181" spans="1:5" ht="17.25" customHeight="1">
      <c r="A181" s="79" t="s">
        <v>726</v>
      </c>
      <c r="B181" s="66">
        <f t="shared" si="4"/>
        <v>371</v>
      </c>
      <c r="C181" s="66">
        <v>248</v>
      </c>
      <c r="D181" s="66">
        <v>123</v>
      </c>
      <c r="E181" s="67"/>
    </row>
    <row r="182" spans="1:5" ht="17.25" customHeight="1">
      <c r="A182" s="79" t="s">
        <v>286</v>
      </c>
      <c r="B182" s="66">
        <f t="shared" si="4"/>
        <v>126</v>
      </c>
      <c r="C182" s="66"/>
      <c r="D182" s="66">
        <v>126</v>
      </c>
      <c r="E182" s="67"/>
    </row>
    <row r="183" spans="1:5" ht="17.25" customHeight="1">
      <c r="A183" s="78" t="s">
        <v>291</v>
      </c>
      <c r="B183" s="66">
        <f t="shared" si="4"/>
        <v>68</v>
      </c>
      <c r="C183" s="66">
        <f>SUM(C184:C184)</f>
        <v>68</v>
      </c>
      <c r="D183" s="66">
        <f>SUM(D184:D184)</f>
        <v>0</v>
      </c>
      <c r="E183" s="67"/>
    </row>
    <row r="184" spans="1:5" ht="17.25" customHeight="1">
      <c r="A184" s="79" t="s">
        <v>47</v>
      </c>
      <c r="B184" s="66">
        <f t="shared" si="4"/>
        <v>68</v>
      </c>
      <c r="C184" s="66">
        <v>68</v>
      </c>
      <c r="D184" s="66"/>
      <c r="E184" s="67"/>
    </row>
    <row r="185" spans="1:5" ht="17.25" customHeight="1">
      <c r="A185" s="78" t="s">
        <v>292</v>
      </c>
      <c r="B185" s="66">
        <f t="shared" si="4"/>
        <v>12715</v>
      </c>
      <c r="C185" s="66">
        <f>SUM(C186:C187)</f>
        <v>2135</v>
      </c>
      <c r="D185" s="66">
        <f>SUM(D186:D187)</f>
        <v>10580</v>
      </c>
      <c r="E185" s="67"/>
    </row>
    <row r="186" spans="1:5" ht="17.25" customHeight="1">
      <c r="A186" s="79" t="s">
        <v>293</v>
      </c>
      <c r="B186" s="66">
        <f t="shared" si="4"/>
        <v>3396</v>
      </c>
      <c r="C186" s="66">
        <v>572</v>
      </c>
      <c r="D186" s="66">
        <v>2824</v>
      </c>
      <c r="E186" s="67"/>
    </row>
    <row r="187" spans="1:5" ht="17.25" customHeight="1">
      <c r="A187" s="79" t="s">
        <v>294</v>
      </c>
      <c r="B187" s="66">
        <f t="shared" si="4"/>
        <v>9319</v>
      </c>
      <c r="C187" s="66">
        <v>1563</v>
      </c>
      <c r="D187" s="66">
        <v>7756</v>
      </c>
      <c r="E187" s="67"/>
    </row>
    <row r="188" spans="1:5" ht="17.25" customHeight="1">
      <c r="A188" s="78" t="s">
        <v>295</v>
      </c>
      <c r="B188" s="66">
        <f t="shared" si="4"/>
        <v>595</v>
      </c>
      <c r="C188" s="66">
        <f>SUM(C189:C190)</f>
        <v>365</v>
      </c>
      <c r="D188" s="66">
        <f>SUM(D189:D190)</f>
        <v>230</v>
      </c>
      <c r="E188" s="67"/>
    </row>
    <row r="189" spans="1:5" ht="17.25" customHeight="1">
      <c r="A189" s="79" t="s">
        <v>296</v>
      </c>
      <c r="B189" s="66">
        <f t="shared" si="4"/>
        <v>545</v>
      </c>
      <c r="C189" s="66">
        <v>345</v>
      </c>
      <c r="D189" s="66">
        <v>200</v>
      </c>
      <c r="E189" s="67"/>
    </row>
    <row r="190" spans="1:5" ht="17.25" customHeight="1">
      <c r="A190" s="79" t="s">
        <v>297</v>
      </c>
      <c r="B190" s="66">
        <f t="shared" si="4"/>
        <v>50</v>
      </c>
      <c r="C190" s="66">
        <v>20</v>
      </c>
      <c r="D190" s="66">
        <v>30</v>
      </c>
      <c r="E190" s="67"/>
    </row>
    <row r="191" spans="1:5" ht="17.25" customHeight="1">
      <c r="A191" s="78" t="s">
        <v>727</v>
      </c>
      <c r="B191" s="66">
        <f t="shared" si="4"/>
        <v>2050</v>
      </c>
      <c r="C191" s="66">
        <f>SUM(C192:C192)</f>
        <v>1049</v>
      </c>
      <c r="D191" s="66">
        <f>SUM(D192:D192)</f>
        <v>1001</v>
      </c>
      <c r="E191" s="67"/>
    </row>
    <row r="192" spans="1:5" ht="17.25" customHeight="1">
      <c r="A192" s="79" t="s">
        <v>728</v>
      </c>
      <c r="B192" s="66">
        <f t="shared" si="4"/>
        <v>2050</v>
      </c>
      <c r="C192" s="66">
        <v>1049</v>
      </c>
      <c r="D192" s="66">
        <v>1001</v>
      </c>
      <c r="E192" s="67"/>
    </row>
    <row r="193" spans="1:5" ht="17.25" customHeight="1">
      <c r="A193" s="78" t="s">
        <v>301</v>
      </c>
      <c r="B193" s="66">
        <f t="shared" si="4"/>
        <v>325</v>
      </c>
      <c r="C193" s="66">
        <f>SUM(C194:C195)</f>
        <v>235</v>
      </c>
      <c r="D193" s="66">
        <f>SUM(D194:D195)</f>
        <v>90</v>
      </c>
      <c r="E193" s="67"/>
    </row>
    <row r="194" spans="1:5" ht="17.25" customHeight="1">
      <c r="A194" s="79" t="s">
        <v>729</v>
      </c>
      <c r="B194" s="66">
        <f t="shared" si="4"/>
        <v>233</v>
      </c>
      <c r="C194" s="66">
        <v>143</v>
      </c>
      <c r="D194" s="66">
        <v>90</v>
      </c>
      <c r="E194" s="67"/>
    </row>
    <row r="195" spans="1:5" ht="17.25" customHeight="1">
      <c r="A195" s="79" t="s">
        <v>302</v>
      </c>
      <c r="B195" s="66">
        <f t="shared" si="4"/>
        <v>92</v>
      </c>
      <c r="C195" s="66">
        <v>92</v>
      </c>
      <c r="D195" s="66"/>
      <c r="E195" s="67"/>
    </row>
    <row r="196" spans="1:5" ht="17.25" customHeight="1">
      <c r="A196" s="78" t="s">
        <v>730</v>
      </c>
      <c r="B196" s="66">
        <f t="shared" si="4"/>
        <v>1259</v>
      </c>
      <c r="C196" s="66">
        <f>SUM(C197:C197)</f>
        <v>1165</v>
      </c>
      <c r="D196" s="66">
        <f>SUM(D197:D197)</f>
        <v>94</v>
      </c>
      <c r="E196" s="67"/>
    </row>
    <row r="197" spans="1:5" ht="17.25" customHeight="1">
      <c r="A197" s="79" t="s">
        <v>731</v>
      </c>
      <c r="B197" s="66">
        <f t="shared" si="4"/>
        <v>1259</v>
      </c>
      <c r="C197" s="66">
        <v>1165</v>
      </c>
      <c r="D197" s="66">
        <v>94</v>
      </c>
      <c r="E197" s="67"/>
    </row>
    <row r="198" spans="1:5" ht="17.25" customHeight="1">
      <c r="A198" s="78" t="s">
        <v>732</v>
      </c>
      <c r="B198" s="66">
        <f t="shared" si="4"/>
        <v>2130</v>
      </c>
      <c r="C198" s="66">
        <f>SUM(C199:C200)</f>
        <v>2130</v>
      </c>
      <c r="D198" s="66">
        <f>SUM(D199:D200)</f>
        <v>0</v>
      </c>
      <c r="E198" s="67"/>
    </row>
    <row r="199" spans="1:5" ht="17.25" customHeight="1">
      <c r="A199" s="79" t="s">
        <v>733</v>
      </c>
      <c r="B199" s="66">
        <f t="shared" si="4"/>
        <v>150</v>
      </c>
      <c r="C199" s="66">
        <v>150</v>
      </c>
      <c r="D199" s="66"/>
      <c r="E199" s="67"/>
    </row>
    <row r="200" spans="1:5" ht="17.25" customHeight="1">
      <c r="A200" s="79" t="s">
        <v>734</v>
      </c>
      <c r="B200" s="66">
        <f t="shared" si="4"/>
        <v>1980</v>
      </c>
      <c r="C200" s="66">
        <v>1980</v>
      </c>
      <c r="D200" s="66"/>
      <c r="E200" s="67"/>
    </row>
    <row r="201" spans="1:5" ht="17.25" customHeight="1">
      <c r="A201" s="81" t="s">
        <v>735</v>
      </c>
      <c r="B201" s="66">
        <f t="shared" si="4"/>
        <v>15</v>
      </c>
      <c r="C201" s="66">
        <f>SUM(C202:C203)</f>
        <v>15</v>
      </c>
      <c r="D201" s="66">
        <f>SUM(D202:D203)</f>
        <v>0</v>
      </c>
      <c r="E201" s="67"/>
    </row>
    <row r="202" spans="1:5" ht="17.25" customHeight="1">
      <c r="A202" s="82" t="s">
        <v>736</v>
      </c>
      <c r="B202" s="66">
        <f t="shared" si="4"/>
        <v>4</v>
      </c>
      <c r="C202" s="66">
        <v>4</v>
      </c>
      <c r="D202" s="66"/>
      <c r="E202" s="67"/>
    </row>
    <row r="203" spans="1:5" ht="17.25" customHeight="1">
      <c r="A203" s="82" t="s">
        <v>737</v>
      </c>
      <c r="B203" s="66">
        <f t="shared" si="4"/>
        <v>11</v>
      </c>
      <c r="C203" s="66">
        <v>11</v>
      </c>
      <c r="D203" s="66"/>
      <c r="E203" s="67"/>
    </row>
    <row r="204" spans="1:5" ht="17.25" customHeight="1">
      <c r="A204" s="78" t="s">
        <v>308</v>
      </c>
      <c r="B204" s="66">
        <f t="shared" si="4"/>
        <v>2530</v>
      </c>
      <c r="C204" s="66">
        <f>C205</f>
        <v>2430</v>
      </c>
      <c r="D204" s="66">
        <f>D205</f>
        <v>100</v>
      </c>
      <c r="E204" s="67"/>
    </row>
    <row r="205" spans="1:5" ht="17.25" customHeight="1">
      <c r="A205" s="79" t="s">
        <v>309</v>
      </c>
      <c r="B205" s="66">
        <f t="shared" si="4"/>
        <v>2530</v>
      </c>
      <c r="C205" s="66">
        <v>2430</v>
      </c>
      <c r="D205" s="66">
        <v>100</v>
      </c>
      <c r="E205" s="67"/>
    </row>
    <row r="206" spans="1:5" ht="17.25" customHeight="1">
      <c r="A206" s="76" t="s">
        <v>738</v>
      </c>
      <c r="B206" s="66">
        <f t="shared" si="4"/>
        <v>45116</v>
      </c>
      <c r="C206" s="66">
        <f>C207+C210+C213+C216+C222+C237+C242+C244+C247+C251+C249</f>
        <v>25021</v>
      </c>
      <c r="D206" s="66">
        <f>D207+D210+D213+D216+D222+D237+D242+D244+D247+D251+D249</f>
        <v>20095</v>
      </c>
      <c r="E206" s="67"/>
    </row>
    <row r="207" spans="1:5" ht="17.25" customHeight="1">
      <c r="A207" s="78" t="s">
        <v>739</v>
      </c>
      <c r="B207" s="66">
        <f t="shared" si="4"/>
        <v>628</v>
      </c>
      <c r="C207" s="66">
        <f>SUM(C208:C209)</f>
        <v>628</v>
      </c>
      <c r="D207" s="66">
        <f>SUM(D208:D209)</f>
        <v>0</v>
      </c>
      <c r="E207" s="67"/>
    </row>
    <row r="208" spans="1:5" ht="17.25" customHeight="1">
      <c r="A208" s="79" t="s">
        <v>116</v>
      </c>
      <c r="B208" s="66">
        <f t="shared" si="4"/>
        <v>626</v>
      </c>
      <c r="C208" s="66">
        <v>626</v>
      </c>
      <c r="D208" s="66"/>
      <c r="E208" s="67"/>
    </row>
    <row r="209" spans="1:5" ht="17.25" customHeight="1">
      <c r="A209" s="79" t="s">
        <v>48</v>
      </c>
      <c r="B209" s="66">
        <f t="shared" si="4"/>
        <v>2</v>
      </c>
      <c r="C209" s="66">
        <v>2</v>
      </c>
      <c r="D209" s="66"/>
      <c r="E209" s="67"/>
    </row>
    <row r="210" spans="1:5" ht="17.25" customHeight="1">
      <c r="A210" s="78" t="s">
        <v>313</v>
      </c>
      <c r="B210" s="66">
        <f t="shared" si="4"/>
        <v>1524</v>
      </c>
      <c r="C210" s="66">
        <f>SUM(C211:C212)</f>
        <v>1041</v>
      </c>
      <c r="D210" s="66">
        <f>SUM(D211:D212)</f>
        <v>483</v>
      </c>
      <c r="E210" s="67"/>
    </row>
    <row r="211" spans="1:5" ht="17.25" customHeight="1">
      <c r="A211" s="79" t="s">
        <v>314</v>
      </c>
      <c r="B211" s="66">
        <f t="shared" si="4"/>
        <v>1276</v>
      </c>
      <c r="C211" s="66">
        <v>793</v>
      </c>
      <c r="D211" s="66">
        <v>483</v>
      </c>
      <c r="E211" s="67"/>
    </row>
    <row r="212" spans="1:5" ht="17.25" customHeight="1">
      <c r="A212" s="79" t="s">
        <v>315</v>
      </c>
      <c r="B212" s="66">
        <f t="shared" si="4"/>
        <v>248</v>
      </c>
      <c r="C212" s="66">
        <v>248</v>
      </c>
      <c r="D212" s="66"/>
      <c r="E212" s="67"/>
    </row>
    <row r="213" spans="1:5" ht="17.25" customHeight="1">
      <c r="A213" s="78" t="s">
        <v>317</v>
      </c>
      <c r="B213" s="66">
        <f t="shared" si="4"/>
        <v>5743</v>
      </c>
      <c r="C213" s="66">
        <f>SUM(C214:C215)</f>
        <v>4633</v>
      </c>
      <c r="D213" s="66">
        <f>SUM(D214:D215)</f>
        <v>1110</v>
      </c>
      <c r="E213" s="67"/>
    </row>
    <row r="214" spans="1:5" ht="17.25" customHeight="1">
      <c r="A214" s="79" t="s">
        <v>318</v>
      </c>
      <c r="B214" s="66">
        <f t="shared" si="4"/>
        <v>4633</v>
      </c>
      <c r="C214" s="66">
        <v>4633</v>
      </c>
      <c r="D214" s="66"/>
      <c r="E214" s="67"/>
    </row>
    <row r="215" spans="1:5" ht="17.25" customHeight="1">
      <c r="A215" s="79" t="s">
        <v>319</v>
      </c>
      <c r="B215" s="66">
        <f t="shared" si="4"/>
        <v>1110</v>
      </c>
      <c r="C215" s="66"/>
      <c r="D215" s="66">
        <v>1110</v>
      </c>
      <c r="E215" s="67"/>
    </row>
    <row r="216" spans="1:5" ht="17.25" customHeight="1">
      <c r="A216" s="78" t="s">
        <v>320</v>
      </c>
      <c r="B216" s="66">
        <f t="shared" si="4"/>
        <v>6563</v>
      </c>
      <c r="C216" s="66">
        <f>SUM(C217:C221)</f>
        <v>2046</v>
      </c>
      <c r="D216" s="66">
        <f>SUM(D217:D221)</f>
        <v>4517</v>
      </c>
      <c r="E216" s="67"/>
    </row>
    <row r="217" spans="1:5" ht="17.25" customHeight="1">
      <c r="A217" s="79" t="s">
        <v>321</v>
      </c>
      <c r="B217" s="66">
        <f t="shared" si="4"/>
        <v>614</v>
      </c>
      <c r="C217" s="66">
        <v>614</v>
      </c>
      <c r="D217" s="66"/>
      <c r="E217" s="67"/>
    </row>
    <row r="218" spans="1:5" ht="17.25" customHeight="1">
      <c r="A218" s="79" t="s">
        <v>322</v>
      </c>
      <c r="B218" s="66">
        <f t="shared" si="4"/>
        <v>186</v>
      </c>
      <c r="C218" s="66">
        <v>186</v>
      </c>
      <c r="D218" s="66"/>
      <c r="E218" s="67"/>
    </row>
    <row r="219" spans="1:5" ht="17.25" customHeight="1">
      <c r="A219" s="79" t="s">
        <v>323</v>
      </c>
      <c r="B219" s="66">
        <f t="shared" si="4"/>
        <v>977</v>
      </c>
      <c r="C219" s="66">
        <v>977</v>
      </c>
      <c r="D219" s="66"/>
      <c r="E219" s="67"/>
    </row>
    <row r="220" spans="1:5" ht="17.25" customHeight="1">
      <c r="A220" s="79" t="s">
        <v>324</v>
      </c>
      <c r="B220" s="66">
        <f t="shared" si="4"/>
        <v>4156</v>
      </c>
      <c r="C220" s="66">
        <v>228</v>
      </c>
      <c r="D220" s="66">
        <v>3928</v>
      </c>
      <c r="E220" s="67"/>
    </row>
    <row r="221" spans="1:5" ht="17.25" customHeight="1">
      <c r="A221" s="79" t="s">
        <v>325</v>
      </c>
      <c r="B221" s="66">
        <f t="shared" si="4"/>
        <v>630</v>
      </c>
      <c r="C221" s="66">
        <v>41</v>
      </c>
      <c r="D221" s="66">
        <v>589</v>
      </c>
      <c r="E221" s="67"/>
    </row>
    <row r="222" spans="1:5" ht="17.25" customHeight="1">
      <c r="A222" s="78" t="s">
        <v>338</v>
      </c>
      <c r="B222" s="66">
        <f t="shared" si="4"/>
        <v>309</v>
      </c>
      <c r="C222" s="66">
        <f>SUM(C223:C236)</f>
        <v>143</v>
      </c>
      <c r="D222" s="66">
        <f>SUM(D223:D236)</f>
        <v>166</v>
      </c>
      <c r="E222" s="67"/>
    </row>
    <row r="223" spans="1:5" ht="17.25" customHeight="1">
      <c r="A223" s="70" t="s">
        <v>47</v>
      </c>
      <c r="B223" s="66">
        <f t="shared" si="4"/>
        <v>0</v>
      </c>
      <c r="C223" s="66"/>
      <c r="D223" s="66"/>
      <c r="E223" s="67"/>
    </row>
    <row r="224" spans="1:5" ht="17.25" customHeight="1">
      <c r="A224" s="70" t="s">
        <v>48</v>
      </c>
      <c r="B224" s="66">
        <f t="shared" si="4"/>
        <v>0</v>
      </c>
      <c r="C224" s="66"/>
      <c r="D224" s="66"/>
      <c r="E224" s="67"/>
    </row>
    <row r="225" spans="1:5" ht="17.25" customHeight="1">
      <c r="A225" s="70" t="s">
        <v>57</v>
      </c>
      <c r="B225" s="66">
        <f t="shared" si="4"/>
        <v>0</v>
      </c>
      <c r="C225" s="66"/>
      <c r="D225" s="66"/>
      <c r="E225" s="67"/>
    </row>
    <row r="226" spans="1:5" ht="17.25" customHeight="1">
      <c r="A226" s="70" t="s">
        <v>339</v>
      </c>
      <c r="B226" s="66">
        <f t="shared" si="4"/>
        <v>0</v>
      </c>
      <c r="C226" s="66"/>
      <c r="D226" s="66"/>
      <c r="E226" s="67"/>
    </row>
    <row r="227" spans="1:5" ht="17.25" customHeight="1">
      <c r="A227" s="70" t="s">
        <v>340</v>
      </c>
      <c r="B227" s="66">
        <f t="shared" si="4"/>
        <v>0</v>
      </c>
      <c r="C227" s="66"/>
      <c r="D227" s="66"/>
      <c r="E227" s="67"/>
    </row>
    <row r="228" spans="1:5" ht="17.25" customHeight="1">
      <c r="A228" s="70" t="s">
        <v>341</v>
      </c>
      <c r="B228" s="66">
        <f aca="true" t="shared" si="5" ref="B228:B279">C228+D228</f>
        <v>0</v>
      </c>
      <c r="C228" s="66"/>
      <c r="D228" s="66"/>
      <c r="E228" s="67"/>
    </row>
    <row r="229" spans="1:5" ht="17.25" customHeight="1">
      <c r="A229" s="70" t="s">
        <v>342</v>
      </c>
      <c r="B229" s="66">
        <f t="shared" si="5"/>
        <v>0</v>
      </c>
      <c r="C229" s="66"/>
      <c r="D229" s="66"/>
      <c r="E229" s="67"/>
    </row>
    <row r="230" spans="1:5" ht="17.25" customHeight="1">
      <c r="A230" s="70" t="s">
        <v>343</v>
      </c>
      <c r="B230" s="66">
        <f t="shared" si="5"/>
        <v>0</v>
      </c>
      <c r="C230" s="66"/>
      <c r="D230" s="66"/>
      <c r="E230" s="67"/>
    </row>
    <row r="231" spans="1:5" ht="17.25" customHeight="1">
      <c r="A231" s="70" t="s">
        <v>344</v>
      </c>
      <c r="B231" s="66">
        <f t="shared" si="5"/>
        <v>0</v>
      </c>
      <c r="C231" s="66"/>
      <c r="D231" s="66"/>
      <c r="E231" s="67"/>
    </row>
    <row r="232" spans="1:5" ht="17.25" customHeight="1">
      <c r="A232" s="70" t="s">
        <v>345</v>
      </c>
      <c r="B232" s="66">
        <f t="shared" si="5"/>
        <v>0</v>
      </c>
      <c r="C232" s="66"/>
      <c r="D232" s="66"/>
      <c r="E232" s="67"/>
    </row>
    <row r="233" spans="1:5" ht="17.25" customHeight="1">
      <c r="A233" s="70" t="s">
        <v>346</v>
      </c>
      <c r="B233" s="66">
        <f t="shared" si="5"/>
        <v>0</v>
      </c>
      <c r="C233" s="66"/>
      <c r="D233" s="66"/>
      <c r="E233" s="67"/>
    </row>
    <row r="234" spans="1:5" ht="17.25" customHeight="1">
      <c r="A234" s="79" t="s">
        <v>347</v>
      </c>
      <c r="B234" s="66">
        <f t="shared" si="5"/>
        <v>95</v>
      </c>
      <c r="C234" s="66">
        <v>95</v>
      </c>
      <c r="D234" s="66"/>
      <c r="E234" s="67"/>
    </row>
    <row r="235" spans="1:5" ht="17.25" customHeight="1">
      <c r="A235" s="79" t="s">
        <v>348</v>
      </c>
      <c r="B235" s="66">
        <f t="shared" si="5"/>
        <v>2</v>
      </c>
      <c r="C235" s="66">
        <v>2</v>
      </c>
      <c r="D235" s="66"/>
      <c r="E235" s="67"/>
    </row>
    <row r="236" spans="1:5" ht="17.25" customHeight="1">
      <c r="A236" s="79" t="s">
        <v>349</v>
      </c>
      <c r="B236" s="66">
        <f t="shared" si="5"/>
        <v>212</v>
      </c>
      <c r="C236" s="66">
        <v>46</v>
      </c>
      <c r="D236" s="66">
        <v>166</v>
      </c>
      <c r="E236" s="67"/>
    </row>
    <row r="237" spans="1:5" ht="17.25" customHeight="1">
      <c r="A237" s="78" t="s">
        <v>327</v>
      </c>
      <c r="B237" s="66">
        <f t="shared" si="5"/>
        <v>10035</v>
      </c>
      <c r="C237" s="66">
        <f>SUM(C238:C241)</f>
        <v>10035</v>
      </c>
      <c r="D237" s="66">
        <f>SUM(D238:D241)</f>
        <v>0</v>
      </c>
      <c r="E237" s="67"/>
    </row>
    <row r="238" spans="1:5" ht="17.25" customHeight="1">
      <c r="A238" s="79" t="s">
        <v>328</v>
      </c>
      <c r="B238" s="66">
        <f t="shared" si="5"/>
        <v>1454</v>
      </c>
      <c r="C238" s="66">
        <v>1454</v>
      </c>
      <c r="D238" s="66"/>
      <c r="E238" s="67"/>
    </row>
    <row r="239" spans="1:5" ht="17.25" customHeight="1">
      <c r="A239" s="79" t="s">
        <v>329</v>
      </c>
      <c r="B239" s="66">
        <f t="shared" si="5"/>
        <v>4505</v>
      </c>
      <c r="C239" s="66">
        <v>4505</v>
      </c>
      <c r="D239" s="66"/>
      <c r="E239" s="67"/>
    </row>
    <row r="240" spans="1:5" ht="17.25" customHeight="1">
      <c r="A240" s="79" t="s">
        <v>330</v>
      </c>
      <c r="B240" s="66">
        <f t="shared" si="5"/>
        <v>3321</v>
      </c>
      <c r="C240" s="66">
        <v>3321</v>
      </c>
      <c r="D240" s="66"/>
      <c r="E240" s="67"/>
    </row>
    <row r="241" spans="1:5" ht="17.25" customHeight="1">
      <c r="A241" s="79" t="s">
        <v>335</v>
      </c>
      <c r="B241" s="66">
        <f t="shared" si="5"/>
        <v>755</v>
      </c>
      <c r="C241" s="66">
        <v>755</v>
      </c>
      <c r="D241" s="66"/>
      <c r="E241" s="67"/>
    </row>
    <row r="242" spans="1:5" ht="17.25" customHeight="1">
      <c r="A242" s="81" t="s">
        <v>740</v>
      </c>
      <c r="B242" s="66">
        <f t="shared" si="5"/>
        <v>14029</v>
      </c>
      <c r="C242" s="66">
        <f>SUM(C243:C243)</f>
        <v>4989</v>
      </c>
      <c r="D242" s="66">
        <f>SUM(D243:D243)</f>
        <v>9040</v>
      </c>
      <c r="E242" s="67"/>
    </row>
    <row r="243" spans="1:5" ht="17.25" customHeight="1">
      <c r="A243" s="79" t="s">
        <v>357</v>
      </c>
      <c r="B243" s="66">
        <f t="shared" si="5"/>
        <v>14029</v>
      </c>
      <c r="C243" s="66">
        <v>4989</v>
      </c>
      <c r="D243" s="66">
        <v>9040</v>
      </c>
      <c r="E243" s="67"/>
    </row>
    <row r="244" spans="1:5" ht="17.25" customHeight="1">
      <c r="A244" s="78" t="s">
        <v>741</v>
      </c>
      <c r="B244" s="66">
        <f t="shared" si="5"/>
        <v>4489</v>
      </c>
      <c r="C244" s="66">
        <f>SUM(C245:C246)</f>
        <v>1500</v>
      </c>
      <c r="D244" s="66">
        <f>SUM(D245:D246)</f>
        <v>2989</v>
      </c>
      <c r="E244" s="67"/>
    </row>
    <row r="245" spans="1:5" ht="17.25" customHeight="1">
      <c r="A245" s="79" t="s">
        <v>334</v>
      </c>
      <c r="B245" s="66">
        <f t="shared" si="5"/>
        <v>3460</v>
      </c>
      <c r="C245" s="66">
        <v>1500</v>
      </c>
      <c r="D245" s="66">
        <v>1960</v>
      </c>
      <c r="E245" s="67"/>
    </row>
    <row r="246" spans="1:5" ht="17.25" customHeight="1">
      <c r="A246" s="79" t="s">
        <v>742</v>
      </c>
      <c r="B246" s="66">
        <f t="shared" si="5"/>
        <v>1029</v>
      </c>
      <c r="C246" s="66"/>
      <c r="D246" s="66">
        <v>1029</v>
      </c>
      <c r="E246" s="67"/>
    </row>
    <row r="247" spans="1:5" ht="17.25" customHeight="1">
      <c r="A247" s="78" t="s">
        <v>743</v>
      </c>
      <c r="B247" s="66">
        <f t="shared" si="5"/>
        <v>1666</v>
      </c>
      <c r="C247" s="66">
        <f>C248</f>
        <v>0</v>
      </c>
      <c r="D247" s="66">
        <f>D248</f>
        <v>1666</v>
      </c>
      <c r="E247" s="67"/>
    </row>
    <row r="248" spans="1:5" ht="17.25" customHeight="1">
      <c r="A248" s="79" t="s">
        <v>744</v>
      </c>
      <c r="B248" s="66">
        <f t="shared" si="5"/>
        <v>1666</v>
      </c>
      <c r="C248" s="66"/>
      <c r="D248" s="66">
        <v>1666</v>
      </c>
      <c r="E248" s="67"/>
    </row>
    <row r="249" spans="1:5" ht="17.25" customHeight="1">
      <c r="A249" s="81" t="s">
        <v>745</v>
      </c>
      <c r="B249" s="66">
        <f t="shared" si="5"/>
        <v>6</v>
      </c>
      <c r="C249" s="66">
        <f>SUM(C250)</f>
        <v>6</v>
      </c>
      <c r="D249" s="66">
        <f>SUM(D250)</f>
        <v>0</v>
      </c>
      <c r="E249" s="67"/>
    </row>
    <row r="250" spans="1:5" ht="17.25" customHeight="1">
      <c r="A250" s="79" t="s">
        <v>746</v>
      </c>
      <c r="B250" s="66">
        <f t="shared" si="5"/>
        <v>6</v>
      </c>
      <c r="C250" s="66">
        <v>6</v>
      </c>
      <c r="D250" s="66"/>
      <c r="E250" s="67"/>
    </row>
    <row r="251" spans="1:5" ht="17.25" customHeight="1">
      <c r="A251" s="78" t="s">
        <v>747</v>
      </c>
      <c r="B251" s="66">
        <f t="shared" si="5"/>
        <v>124</v>
      </c>
      <c r="C251" s="66">
        <f>C252</f>
        <v>0</v>
      </c>
      <c r="D251" s="66">
        <f>D252</f>
        <v>124</v>
      </c>
      <c r="E251" s="67"/>
    </row>
    <row r="252" spans="1:5" ht="17.25" customHeight="1">
      <c r="A252" s="82" t="s">
        <v>748</v>
      </c>
      <c r="B252" s="66">
        <f t="shared" si="5"/>
        <v>124</v>
      </c>
      <c r="C252" s="66"/>
      <c r="D252" s="66">
        <v>124</v>
      </c>
      <c r="E252" s="67"/>
    </row>
    <row r="253" spans="1:5" ht="17.25" customHeight="1">
      <c r="A253" s="76" t="s">
        <v>363</v>
      </c>
      <c r="B253" s="95">
        <f t="shared" si="5"/>
        <v>5735</v>
      </c>
      <c r="C253" s="95">
        <f>C254+C257+C260+C263+C266+C268+C271</f>
        <v>2905</v>
      </c>
      <c r="D253" s="95">
        <f>D254+D257+D260+D263+D266+D268+D271</f>
        <v>2830</v>
      </c>
      <c r="E253" s="67"/>
    </row>
    <row r="254" spans="1:5" ht="17.25" customHeight="1">
      <c r="A254" s="78" t="s">
        <v>364</v>
      </c>
      <c r="B254" s="66">
        <f t="shared" si="5"/>
        <v>1008</v>
      </c>
      <c r="C254" s="66">
        <f>SUM(C255:C256)</f>
        <v>1008</v>
      </c>
      <c r="D254" s="66">
        <f>SUM(D255:D256)</f>
        <v>0</v>
      </c>
      <c r="E254" s="67"/>
    </row>
    <row r="255" spans="1:5" ht="17.25" customHeight="1">
      <c r="A255" s="79" t="s">
        <v>47</v>
      </c>
      <c r="B255" s="66">
        <f t="shared" si="5"/>
        <v>390</v>
      </c>
      <c r="C255" s="66">
        <v>390</v>
      </c>
      <c r="D255" s="66"/>
      <c r="E255" s="67"/>
    </row>
    <row r="256" spans="1:5" ht="17.25" customHeight="1">
      <c r="A256" s="79" t="s">
        <v>366</v>
      </c>
      <c r="B256" s="66">
        <f t="shared" si="5"/>
        <v>618</v>
      </c>
      <c r="C256" s="66">
        <v>618</v>
      </c>
      <c r="D256" s="66"/>
      <c r="E256" s="67"/>
    </row>
    <row r="257" spans="1:5" ht="17.25" customHeight="1">
      <c r="A257" s="78" t="s">
        <v>369</v>
      </c>
      <c r="B257" s="66">
        <f t="shared" si="5"/>
        <v>600</v>
      </c>
      <c r="C257" s="66">
        <f>SUM(C258:C259)</f>
        <v>100</v>
      </c>
      <c r="D257" s="66">
        <f>SUM(D258:D259)</f>
        <v>500</v>
      </c>
      <c r="E257" s="67"/>
    </row>
    <row r="258" spans="1:5" ht="17.25" customHeight="1">
      <c r="A258" s="79" t="s">
        <v>749</v>
      </c>
      <c r="B258" s="66">
        <f t="shared" si="5"/>
        <v>100</v>
      </c>
      <c r="C258" s="66">
        <v>100</v>
      </c>
      <c r="D258" s="66"/>
      <c r="E258" s="67"/>
    </row>
    <row r="259" spans="1:5" ht="17.25" customHeight="1">
      <c r="A259" s="79" t="s">
        <v>372</v>
      </c>
      <c r="B259" s="66">
        <f t="shared" si="5"/>
        <v>500</v>
      </c>
      <c r="C259" s="66"/>
      <c r="D259" s="66">
        <v>500</v>
      </c>
      <c r="E259" s="67"/>
    </row>
    <row r="260" spans="1:5" ht="17.25" customHeight="1">
      <c r="A260" s="78" t="s">
        <v>373</v>
      </c>
      <c r="B260" s="66">
        <f t="shared" si="5"/>
        <v>1451</v>
      </c>
      <c r="C260" s="66">
        <f>SUM(C261:C262)</f>
        <v>1451</v>
      </c>
      <c r="D260" s="66">
        <f>SUM(D261:D262)</f>
        <v>0</v>
      </c>
      <c r="E260" s="66"/>
    </row>
    <row r="261" spans="1:5" ht="17.25" customHeight="1">
      <c r="A261" s="79" t="s">
        <v>374</v>
      </c>
      <c r="B261" s="66">
        <f t="shared" si="5"/>
        <v>1097</v>
      </c>
      <c r="C261" s="66">
        <v>1097</v>
      </c>
      <c r="D261" s="66"/>
      <c r="E261" s="67"/>
    </row>
    <row r="262" spans="1:5" ht="17.25" customHeight="1">
      <c r="A262" s="79" t="s">
        <v>375</v>
      </c>
      <c r="B262" s="66">
        <f t="shared" si="5"/>
        <v>354</v>
      </c>
      <c r="C262" s="66">
        <v>354</v>
      </c>
      <c r="D262" s="66"/>
      <c r="E262" s="67"/>
    </row>
    <row r="263" spans="1:5" ht="17.25" customHeight="1">
      <c r="A263" s="71" t="s">
        <v>381</v>
      </c>
      <c r="B263" s="66">
        <f t="shared" si="5"/>
        <v>1330</v>
      </c>
      <c r="C263" s="66">
        <f>C265+C264</f>
        <v>0</v>
      </c>
      <c r="D263" s="66">
        <f>D265+D264</f>
        <v>1330</v>
      </c>
      <c r="E263" s="67"/>
    </row>
    <row r="264" spans="1:5" ht="17.25" customHeight="1">
      <c r="A264" s="70" t="s">
        <v>750</v>
      </c>
      <c r="B264" s="66">
        <f t="shared" si="5"/>
        <v>927</v>
      </c>
      <c r="C264" s="66"/>
      <c r="D264" s="66">
        <v>927</v>
      </c>
      <c r="E264" s="67"/>
    </row>
    <row r="265" spans="1:5" ht="17.25" customHeight="1">
      <c r="A265" s="70" t="s">
        <v>384</v>
      </c>
      <c r="B265" s="66">
        <f t="shared" si="5"/>
        <v>403</v>
      </c>
      <c r="C265" s="66"/>
      <c r="D265" s="66">
        <v>403</v>
      </c>
      <c r="E265" s="67"/>
    </row>
    <row r="266" spans="1:5" ht="17.25" customHeight="1">
      <c r="A266" s="78" t="s">
        <v>385</v>
      </c>
      <c r="B266" s="66">
        <f t="shared" si="5"/>
        <v>1000</v>
      </c>
      <c r="C266" s="66">
        <f>C267</f>
        <v>0</v>
      </c>
      <c r="D266" s="66">
        <f>D267</f>
        <v>1000</v>
      </c>
      <c r="E266" s="67"/>
    </row>
    <row r="267" spans="1:5" ht="17.25" customHeight="1">
      <c r="A267" s="79" t="s">
        <v>386</v>
      </c>
      <c r="B267" s="66">
        <f t="shared" si="5"/>
        <v>1000</v>
      </c>
      <c r="C267" s="66"/>
      <c r="D267" s="66">
        <v>1000</v>
      </c>
      <c r="E267" s="67"/>
    </row>
    <row r="268" spans="1:5" ht="17.25" customHeight="1">
      <c r="A268" s="78" t="s">
        <v>389</v>
      </c>
      <c r="B268" s="66">
        <f t="shared" si="5"/>
        <v>306</v>
      </c>
      <c r="C268" s="66">
        <f>SUM(C269:C270)</f>
        <v>306</v>
      </c>
      <c r="D268" s="66">
        <f>SUM(D269:D270)</f>
        <v>0</v>
      </c>
      <c r="E268" s="67"/>
    </row>
    <row r="269" spans="1:5" ht="17.25" customHeight="1">
      <c r="A269" s="79" t="s">
        <v>751</v>
      </c>
      <c r="B269" s="66">
        <f t="shared" si="5"/>
        <v>253</v>
      </c>
      <c r="C269" s="66">
        <v>253</v>
      </c>
      <c r="D269" s="66"/>
      <c r="E269" s="67"/>
    </row>
    <row r="270" spans="1:5" ht="17.25" customHeight="1">
      <c r="A270" s="79" t="s">
        <v>752</v>
      </c>
      <c r="B270" s="66">
        <f t="shared" si="5"/>
        <v>53</v>
      </c>
      <c r="C270" s="66">
        <v>53</v>
      </c>
      <c r="D270" s="66"/>
      <c r="E270" s="67"/>
    </row>
    <row r="271" spans="1:5" ht="17.25" customHeight="1">
      <c r="A271" s="81" t="s">
        <v>753</v>
      </c>
      <c r="B271" s="66">
        <f t="shared" si="5"/>
        <v>40</v>
      </c>
      <c r="C271" s="66">
        <f>SUM(C272)</f>
        <v>40</v>
      </c>
      <c r="D271" s="66">
        <f>SUM(D272)</f>
        <v>0</v>
      </c>
      <c r="E271" s="67"/>
    </row>
    <row r="272" spans="1:5" ht="17.25" customHeight="1">
      <c r="A272" s="82" t="s">
        <v>754</v>
      </c>
      <c r="B272" s="66">
        <f t="shared" si="5"/>
        <v>40</v>
      </c>
      <c r="C272" s="66">
        <v>40</v>
      </c>
      <c r="D272" s="66"/>
      <c r="E272" s="67"/>
    </row>
    <row r="273" spans="1:5" ht="17.25" customHeight="1">
      <c r="A273" s="76" t="s">
        <v>395</v>
      </c>
      <c r="B273" s="66">
        <f t="shared" si="5"/>
        <v>8486</v>
      </c>
      <c r="C273" s="66">
        <f>C274+C282+C284+C286+C288</f>
        <v>8483</v>
      </c>
      <c r="D273" s="66">
        <f>D274+D282+D284+D286+D288</f>
        <v>3</v>
      </c>
      <c r="E273" s="67"/>
    </row>
    <row r="274" spans="1:5" ht="17.25" customHeight="1">
      <c r="A274" s="78" t="s">
        <v>396</v>
      </c>
      <c r="B274" s="66">
        <f t="shared" si="5"/>
        <v>2929</v>
      </c>
      <c r="C274" s="66">
        <f>SUM(C275:C281)</f>
        <v>2929</v>
      </c>
      <c r="D274" s="66">
        <f>SUM(D275:D281)</f>
        <v>0</v>
      </c>
      <c r="E274" s="67"/>
    </row>
    <row r="275" spans="1:5" ht="17.25" customHeight="1">
      <c r="A275" s="79" t="s">
        <v>47</v>
      </c>
      <c r="B275" s="66">
        <f t="shared" si="5"/>
        <v>383</v>
      </c>
      <c r="C275" s="66">
        <v>383</v>
      </c>
      <c r="D275" s="66"/>
      <c r="E275" s="67"/>
    </row>
    <row r="276" spans="1:5" ht="17.25" customHeight="1">
      <c r="A276" s="79" t="s">
        <v>48</v>
      </c>
      <c r="B276" s="66">
        <f t="shared" si="5"/>
        <v>26</v>
      </c>
      <c r="C276" s="66">
        <v>26</v>
      </c>
      <c r="D276" s="66"/>
      <c r="E276" s="67"/>
    </row>
    <row r="277" spans="1:5" ht="17.25" customHeight="1">
      <c r="A277" s="79" t="s">
        <v>397</v>
      </c>
      <c r="B277" s="66">
        <f t="shared" si="5"/>
        <v>756</v>
      </c>
      <c r="C277" s="66">
        <v>756</v>
      </c>
      <c r="D277" s="66"/>
      <c r="E277" s="67"/>
    </row>
    <row r="278" spans="1:5" ht="17.25" customHeight="1">
      <c r="A278" s="79" t="s">
        <v>398</v>
      </c>
      <c r="B278" s="66">
        <f t="shared" si="5"/>
        <v>196</v>
      </c>
      <c r="C278" s="66">
        <v>196</v>
      </c>
      <c r="D278" s="66"/>
      <c r="E278" s="67"/>
    </row>
    <row r="279" spans="1:5" ht="17.25" customHeight="1">
      <c r="A279" s="79" t="s">
        <v>399</v>
      </c>
      <c r="B279" s="66">
        <f t="shared" si="5"/>
        <v>315</v>
      </c>
      <c r="C279" s="66">
        <v>315</v>
      </c>
      <c r="D279" s="66"/>
      <c r="E279" s="67"/>
    </row>
    <row r="280" spans="1:5" ht="17.25" customHeight="1">
      <c r="A280" s="79" t="s">
        <v>400</v>
      </c>
      <c r="B280" s="66">
        <f aca="true" t="shared" si="6" ref="B280:B313">C280+D280</f>
        <v>146</v>
      </c>
      <c r="C280" s="66">
        <v>146</v>
      </c>
      <c r="D280" s="66"/>
      <c r="E280" s="67"/>
    </row>
    <row r="281" spans="1:5" ht="17.25" customHeight="1">
      <c r="A281" s="79" t="s">
        <v>401</v>
      </c>
      <c r="B281" s="66">
        <f t="shared" si="6"/>
        <v>1107</v>
      </c>
      <c r="C281" s="66">
        <v>1107</v>
      </c>
      <c r="D281" s="66"/>
      <c r="E281" s="67"/>
    </row>
    <row r="282" spans="1:5" ht="17.25" customHeight="1">
      <c r="A282" s="78" t="s">
        <v>402</v>
      </c>
      <c r="B282" s="66">
        <f t="shared" si="6"/>
        <v>346</v>
      </c>
      <c r="C282" s="66">
        <f>C283</f>
        <v>346</v>
      </c>
      <c r="D282" s="66">
        <f>D283</f>
        <v>0</v>
      </c>
      <c r="E282" s="67"/>
    </row>
    <row r="283" spans="1:5" ht="17.25" customHeight="1">
      <c r="A283" s="79" t="s">
        <v>403</v>
      </c>
      <c r="B283" s="66">
        <f t="shared" si="6"/>
        <v>346</v>
      </c>
      <c r="C283" s="66">
        <v>346</v>
      </c>
      <c r="D283" s="66"/>
      <c r="E283" s="67"/>
    </row>
    <row r="284" spans="1:5" ht="17.25" customHeight="1">
      <c r="A284" s="78" t="s">
        <v>407</v>
      </c>
      <c r="B284" s="66">
        <f t="shared" si="6"/>
        <v>1943</v>
      </c>
      <c r="C284" s="66">
        <f>C285</f>
        <v>1943</v>
      </c>
      <c r="D284" s="66">
        <f>D285</f>
        <v>0</v>
      </c>
      <c r="E284" s="67"/>
    </row>
    <row r="285" spans="1:5" ht="17.25" customHeight="1">
      <c r="A285" s="79" t="s">
        <v>408</v>
      </c>
      <c r="B285" s="66">
        <f t="shared" si="6"/>
        <v>1943</v>
      </c>
      <c r="C285" s="66">
        <v>1943</v>
      </c>
      <c r="D285" s="66"/>
      <c r="E285" s="67"/>
    </row>
    <row r="286" spans="1:5" ht="17.25" customHeight="1">
      <c r="A286" s="78" t="s">
        <v>409</v>
      </c>
      <c r="B286" s="66">
        <f t="shared" si="6"/>
        <v>65</v>
      </c>
      <c r="C286" s="66">
        <f>C287</f>
        <v>65</v>
      </c>
      <c r="D286" s="66">
        <f>D287</f>
        <v>0</v>
      </c>
      <c r="E286" s="67"/>
    </row>
    <row r="287" spans="1:5" ht="17.25" customHeight="1">
      <c r="A287" s="79" t="s">
        <v>410</v>
      </c>
      <c r="B287" s="66">
        <f t="shared" si="6"/>
        <v>65</v>
      </c>
      <c r="C287" s="66">
        <v>65</v>
      </c>
      <c r="D287" s="66"/>
      <c r="E287" s="67"/>
    </row>
    <row r="288" spans="1:5" ht="17.25" customHeight="1">
      <c r="A288" s="78" t="s">
        <v>411</v>
      </c>
      <c r="B288" s="66">
        <f t="shared" si="6"/>
        <v>3203</v>
      </c>
      <c r="C288" s="66">
        <f>C289</f>
        <v>3200</v>
      </c>
      <c r="D288" s="66">
        <f>D289</f>
        <v>3</v>
      </c>
      <c r="E288" s="67"/>
    </row>
    <row r="289" spans="1:5" ht="17.25" customHeight="1">
      <c r="A289" s="79" t="s">
        <v>412</v>
      </c>
      <c r="B289" s="66">
        <f t="shared" si="6"/>
        <v>3203</v>
      </c>
      <c r="C289" s="66">
        <v>3200</v>
      </c>
      <c r="D289" s="66">
        <v>3</v>
      </c>
      <c r="E289" s="67"/>
    </row>
    <row r="290" spans="1:5" ht="17.25" customHeight="1">
      <c r="A290" s="76" t="s">
        <v>413</v>
      </c>
      <c r="B290" s="66">
        <f t="shared" si="6"/>
        <v>55092</v>
      </c>
      <c r="C290" s="66">
        <f>C291+C299+C305+C312+C320+C317</f>
        <v>17897</v>
      </c>
      <c r="D290" s="66">
        <f>D291+D299+D305+D312+D320+D317</f>
        <v>37195</v>
      </c>
      <c r="E290" s="67"/>
    </row>
    <row r="291" spans="1:5" ht="17.25" customHeight="1">
      <c r="A291" s="78" t="s">
        <v>414</v>
      </c>
      <c r="B291" s="66">
        <f t="shared" si="6"/>
        <v>10388</v>
      </c>
      <c r="C291" s="66">
        <f>SUM(C292:C298)</f>
        <v>6833</v>
      </c>
      <c r="D291" s="66">
        <f>SUM(D292:D298)</f>
        <v>3555</v>
      </c>
      <c r="E291" s="67"/>
    </row>
    <row r="292" spans="1:5" ht="17.25" customHeight="1">
      <c r="A292" s="79" t="s">
        <v>47</v>
      </c>
      <c r="B292" s="66">
        <f t="shared" si="6"/>
        <v>538</v>
      </c>
      <c r="C292" s="66">
        <v>538</v>
      </c>
      <c r="D292" s="66"/>
      <c r="E292" s="67"/>
    </row>
    <row r="293" spans="1:5" ht="17.25" customHeight="1">
      <c r="A293" s="79" t="s">
        <v>61</v>
      </c>
      <c r="B293" s="66">
        <f t="shared" si="6"/>
        <v>6100</v>
      </c>
      <c r="C293" s="66">
        <v>6100</v>
      </c>
      <c r="D293" s="66"/>
      <c r="E293" s="67"/>
    </row>
    <row r="294" spans="1:5" ht="17.25" customHeight="1">
      <c r="A294" s="79" t="s">
        <v>415</v>
      </c>
      <c r="B294" s="66">
        <f t="shared" si="6"/>
        <v>2578</v>
      </c>
      <c r="C294" s="66"/>
      <c r="D294" s="66">
        <v>2578</v>
      </c>
      <c r="E294" s="67"/>
    </row>
    <row r="295" spans="1:5" ht="17.25" customHeight="1">
      <c r="A295" s="79" t="s">
        <v>416</v>
      </c>
      <c r="B295" s="66">
        <f t="shared" si="6"/>
        <v>182</v>
      </c>
      <c r="C295" s="66"/>
      <c r="D295" s="66">
        <v>182</v>
      </c>
      <c r="E295" s="67"/>
    </row>
    <row r="296" spans="1:5" ht="17.25" customHeight="1">
      <c r="A296" s="79" t="s">
        <v>422</v>
      </c>
      <c r="B296" s="66">
        <f t="shared" si="6"/>
        <v>270</v>
      </c>
      <c r="C296" s="66"/>
      <c r="D296" s="66">
        <v>270</v>
      </c>
      <c r="E296" s="67"/>
    </row>
    <row r="297" spans="1:5" ht="17.25" customHeight="1">
      <c r="A297" s="79" t="s">
        <v>427</v>
      </c>
      <c r="B297" s="66">
        <f t="shared" si="6"/>
        <v>350</v>
      </c>
      <c r="C297" s="66"/>
      <c r="D297" s="66">
        <v>350</v>
      </c>
      <c r="E297" s="67"/>
    </row>
    <row r="298" spans="1:5" ht="17.25" customHeight="1">
      <c r="A298" s="79" t="s">
        <v>429</v>
      </c>
      <c r="B298" s="66">
        <f t="shared" si="6"/>
        <v>370</v>
      </c>
      <c r="C298" s="66">
        <v>195</v>
      </c>
      <c r="D298" s="66">
        <v>175</v>
      </c>
      <c r="E298" s="67"/>
    </row>
    <row r="299" spans="1:5" ht="17.25" customHeight="1">
      <c r="A299" s="78" t="s">
        <v>755</v>
      </c>
      <c r="B299" s="66">
        <f t="shared" si="6"/>
        <v>9416</v>
      </c>
      <c r="C299" s="66">
        <f>SUM(C300:C304)</f>
        <v>3823</v>
      </c>
      <c r="D299" s="66">
        <f>SUM(D300:D304)</f>
        <v>5593</v>
      </c>
      <c r="E299" s="67"/>
    </row>
    <row r="300" spans="1:5" ht="17.25" customHeight="1">
      <c r="A300" s="79" t="s">
        <v>47</v>
      </c>
      <c r="B300" s="66">
        <f t="shared" si="6"/>
        <v>803</v>
      </c>
      <c r="C300" s="66">
        <v>803</v>
      </c>
      <c r="D300" s="66"/>
      <c r="E300" s="67"/>
    </row>
    <row r="301" spans="1:5" ht="17.25" customHeight="1">
      <c r="A301" s="79" t="s">
        <v>756</v>
      </c>
      <c r="B301" s="66">
        <f t="shared" si="6"/>
        <v>2603</v>
      </c>
      <c r="C301" s="66">
        <v>2603</v>
      </c>
      <c r="D301" s="66"/>
      <c r="E301" s="67"/>
    </row>
    <row r="302" spans="1:5" ht="17.25" customHeight="1">
      <c r="A302" s="79" t="s">
        <v>436</v>
      </c>
      <c r="B302" s="66">
        <f t="shared" si="6"/>
        <v>1791</v>
      </c>
      <c r="C302" s="66"/>
      <c r="D302" s="66">
        <v>1791</v>
      </c>
      <c r="E302" s="67"/>
    </row>
    <row r="303" spans="1:5" ht="17.25" customHeight="1">
      <c r="A303" s="69" t="s">
        <v>757</v>
      </c>
      <c r="B303" s="66">
        <f t="shared" si="6"/>
        <v>3762</v>
      </c>
      <c r="C303" s="66"/>
      <c r="D303" s="66">
        <v>3762</v>
      </c>
      <c r="E303" s="67"/>
    </row>
    <row r="304" spans="1:5" ht="17.25" customHeight="1">
      <c r="A304" s="79" t="s">
        <v>758</v>
      </c>
      <c r="B304" s="66">
        <f t="shared" si="6"/>
        <v>457</v>
      </c>
      <c r="C304" s="66">
        <v>417</v>
      </c>
      <c r="D304" s="66">
        <v>40</v>
      </c>
      <c r="E304" s="67"/>
    </row>
    <row r="305" spans="1:5" ht="17.25" customHeight="1">
      <c r="A305" s="78" t="s">
        <v>447</v>
      </c>
      <c r="B305" s="66">
        <f t="shared" si="6"/>
        <v>6886</v>
      </c>
      <c r="C305" s="66">
        <f>SUM(C306:C311)</f>
        <v>2946</v>
      </c>
      <c r="D305" s="66">
        <f>SUM(D306:D311)</f>
        <v>3940</v>
      </c>
      <c r="E305" s="67"/>
    </row>
    <row r="306" spans="1:5" ht="17.25" customHeight="1">
      <c r="A306" s="79" t="s">
        <v>47</v>
      </c>
      <c r="B306" s="66">
        <f t="shared" si="6"/>
        <v>157</v>
      </c>
      <c r="C306" s="66">
        <v>157</v>
      </c>
      <c r="D306" s="66"/>
      <c r="E306" s="67"/>
    </row>
    <row r="307" spans="1:5" ht="17.25" customHeight="1">
      <c r="A307" s="79" t="s">
        <v>57</v>
      </c>
      <c r="B307" s="66">
        <f t="shared" si="6"/>
        <v>1714</v>
      </c>
      <c r="C307" s="66">
        <v>1714</v>
      </c>
      <c r="D307" s="66"/>
      <c r="E307" s="67"/>
    </row>
    <row r="308" spans="1:5" ht="17.25" customHeight="1">
      <c r="A308" s="79" t="s">
        <v>448</v>
      </c>
      <c r="B308" s="66">
        <f t="shared" si="6"/>
        <v>3520</v>
      </c>
      <c r="C308" s="66"/>
      <c r="D308" s="66">
        <v>3520</v>
      </c>
      <c r="E308" s="67"/>
    </row>
    <row r="309" spans="1:5" ht="17.25" customHeight="1">
      <c r="A309" s="79" t="s">
        <v>457</v>
      </c>
      <c r="B309" s="66">
        <f t="shared" si="6"/>
        <v>1070</v>
      </c>
      <c r="C309" s="66">
        <v>1070</v>
      </c>
      <c r="D309" s="66"/>
      <c r="E309" s="67"/>
    </row>
    <row r="310" spans="1:5" ht="17.25" customHeight="1">
      <c r="A310" s="79" t="s">
        <v>460</v>
      </c>
      <c r="B310" s="66">
        <f t="shared" si="6"/>
        <v>420</v>
      </c>
      <c r="C310" s="66"/>
      <c r="D310" s="66">
        <v>420</v>
      </c>
      <c r="E310" s="67"/>
    </row>
    <row r="311" spans="1:5" ht="17.25" customHeight="1">
      <c r="A311" s="79" t="s">
        <v>759</v>
      </c>
      <c r="B311" s="66">
        <f t="shared" si="6"/>
        <v>5</v>
      </c>
      <c r="C311" s="66">
        <v>5</v>
      </c>
      <c r="D311" s="66"/>
      <c r="E311" s="67"/>
    </row>
    <row r="312" spans="1:5" ht="17.25" customHeight="1">
      <c r="A312" s="78" t="s">
        <v>462</v>
      </c>
      <c r="B312" s="66">
        <f t="shared" si="6"/>
        <v>21481</v>
      </c>
      <c r="C312" s="66">
        <f>SUM(C313:C316)</f>
        <v>416</v>
      </c>
      <c r="D312" s="66">
        <f>SUM(D313:D316)</f>
        <v>21065</v>
      </c>
      <c r="E312" s="67"/>
    </row>
    <row r="313" spans="1:5" ht="17.25" customHeight="1">
      <c r="A313" s="79" t="s">
        <v>47</v>
      </c>
      <c r="B313" s="66">
        <f t="shared" si="6"/>
        <v>182</v>
      </c>
      <c r="C313" s="66">
        <v>182</v>
      </c>
      <c r="D313" s="66"/>
      <c r="E313" s="67"/>
    </row>
    <row r="314" spans="1:5" ht="17.25" customHeight="1">
      <c r="A314" s="79" t="s">
        <v>463</v>
      </c>
      <c r="B314" s="66">
        <f aca="true" t="shared" si="7" ref="B314:B344">C314+D314</f>
        <v>21065</v>
      </c>
      <c r="C314" s="66"/>
      <c r="D314" s="66">
        <v>21065</v>
      </c>
      <c r="E314" s="67"/>
    </row>
    <row r="315" spans="1:5" ht="17.25" customHeight="1">
      <c r="A315" s="79" t="s">
        <v>760</v>
      </c>
      <c r="B315" s="66">
        <f t="shared" si="7"/>
        <v>211</v>
      </c>
      <c r="C315" s="66">
        <v>211</v>
      </c>
      <c r="D315" s="66"/>
      <c r="E315" s="67"/>
    </row>
    <row r="316" spans="1:5" ht="17.25" customHeight="1">
      <c r="A316" s="79" t="s">
        <v>467</v>
      </c>
      <c r="B316" s="66">
        <f t="shared" si="7"/>
        <v>23</v>
      </c>
      <c r="C316" s="66">
        <v>23</v>
      </c>
      <c r="D316" s="66"/>
      <c r="E316" s="67"/>
    </row>
    <row r="317" spans="1:5" ht="17.25" customHeight="1">
      <c r="A317" s="78" t="s">
        <v>472</v>
      </c>
      <c r="B317" s="66">
        <f t="shared" si="7"/>
        <v>4477</v>
      </c>
      <c r="C317" s="66">
        <f>SUM(C318:C319)</f>
        <v>3677</v>
      </c>
      <c r="D317" s="66">
        <f>SUM(D318:D319)</f>
        <v>800</v>
      </c>
      <c r="E317" s="67"/>
    </row>
    <row r="318" spans="1:5" ht="17.25" customHeight="1">
      <c r="A318" s="79" t="s">
        <v>473</v>
      </c>
      <c r="B318" s="66">
        <f t="shared" si="7"/>
        <v>800</v>
      </c>
      <c r="C318" s="66"/>
      <c r="D318" s="66">
        <v>800</v>
      </c>
      <c r="E318" s="67"/>
    </row>
    <row r="319" spans="1:5" ht="17.25" customHeight="1">
      <c r="A319" s="79" t="s">
        <v>474</v>
      </c>
      <c r="B319" s="66">
        <f t="shared" si="7"/>
        <v>3677</v>
      </c>
      <c r="C319" s="66">
        <v>3677</v>
      </c>
      <c r="D319" s="66"/>
      <c r="E319" s="67"/>
    </row>
    <row r="320" spans="1:5" ht="17.25" customHeight="1">
      <c r="A320" s="78" t="s">
        <v>761</v>
      </c>
      <c r="B320" s="66">
        <f t="shared" si="7"/>
        <v>2444</v>
      </c>
      <c r="C320" s="66">
        <f>SUM(C321:C323)</f>
        <v>202</v>
      </c>
      <c r="D320" s="66">
        <f>SUM(D321:D323)</f>
        <v>2242</v>
      </c>
      <c r="E320" s="67"/>
    </row>
    <row r="321" spans="1:5" ht="17.25" customHeight="1">
      <c r="A321" s="79" t="s">
        <v>476</v>
      </c>
      <c r="B321" s="66">
        <f t="shared" si="7"/>
        <v>0</v>
      </c>
      <c r="C321" s="66"/>
      <c r="D321" s="66"/>
      <c r="E321" s="67"/>
    </row>
    <row r="322" spans="1:5" ht="17.25" customHeight="1">
      <c r="A322" s="83" t="s">
        <v>762</v>
      </c>
      <c r="B322" s="66">
        <f t="shared" si="7"/>
        <v>1403</v>
      </c>
      <c r="C322" s="66">
        <v>152</v>
      </c>
      <c r="D322" s="66">
        <v>1251</v>
      </c>
      <c r="E322" s="67"/>
    </row>
    <row r="323" spans="1:5" ht="17.25" customHeight="1">
      <c r="A323" s="83" t="s">
        <v>763</v>
      </c>
      <c r="B323" s="66">
        <f t="shared" si="7"/>
        <v>1041</v>
      </c>
      <c r="C323" s="66">
        <v>50</v>
      </c>
      <c r="D323" s="66">
        <v>991</v>
      </c>
      <c r="E323" s="67"/>
    </row>
    <row r="324" spans="1:5" ht="17.25" customHeight="1">
      <c r="A324" s="76" t="s">
        <v>483</v>
      </c>
      <c r="B324" s="66">
        <f t="shared" si="7"/>
        <v>4666</v>
      </c>
      <c r="C324" s="66">
        <f>C325+C330+C334</f>
        <v>1066</v>
      </c>
      <c r="D324" s="66">
        <f>D325+D330+D332+D334</f>
        <v>3600</v>
      </c>
      <c r="E324" s="67"/>
    </row>
    <row r="325" spans="1:5" ht="17.25" customHeight="1">
      <c r="A325" s="78" t="s">
        <v>484</v>
      </c>
      <c r="B325" s="66">
        <f t="shared" si="7"/>
        <v>1014</v>
      </c>
      <c r="C325" s="66">
        <f>SUM(C326:C329)</f>
        <v>1014</v>
      </c>
      <c r="D325" s="66">
        <f>SUM(D326:D329)</f>
        <v>0</v>
      </c>
      <c r="E325" s="67"/>
    </row>
    <row r="326" spans="1:5" ht="17.25" customHeight="1">
      <c r="A326" s="79" t="s">
        <v>47</v>
      </c>
      <c r="B326" s="66">
        <f t="shared" si="7"/>
        <v>219</v>
      </c>
      <c r="C326" s="66">
        <v>219</v>
      </c>
      <c r="D326" s="66"/>
      <c r="E326" s="67"/>
    </row>
    <row r="327" spans="1:5" ht="17.25" customHeight="1">
      <c r="A327" s="79" t="s">
        <v>486</v>
      </c>
      <c r="B327" s="66">
        <f t="shared" si="7"/>
        <v>467</v>
      </c>
      <c r="C327" s="66">
        <v>467</v>
      </c>
      <c r="D327" s="66"/>
      <c r="E327" s="67"/>
    </row>
    <row r="328" spans="1:5" ht="17.25" customHeight="1">
      <c r="A328" s="79" t="s">
        <v>487</v>
      </c>
      <c r="B328" s="66">
        <f t="shared" si="7"/>
        <v>228</v>
      </c>
      <c r="C328" s="66">
        <v>228</v>
      </c>
      <c r="D328" s="66"/>
      <c r="E328" s="67"/>
    </row>
    <row r="329" spans="1:5" ht="17.25" customHeight="1">
      <c r="A329" s="79" t="s">
        <v>488</v>
      </c>
      <c r="B329" s="66">
        <f t="shared" si="7"/>
        <v>100</v>
      </c>
      <c r="C329" s="66">
        <v>100</v>
      </c>
      <c r="D329" s="66"/>
      <c r="E329" s="67"/>
    </row>
    <row r="330" spans="1:5" ht="17.25" customHeight="1">
      <c r="A330" s="78" t="s">
        <v>764</v>
      </c>
      <c r="B330" s="66">
        <f t="shared" si="7"/>
        <v>600</v>
      </c>
      <c r="C330" s="66">
        <f>SUM(C331:C331)</f>
        <v>0</v>
      </c>
      <c r="D330" s="66">
        <f>SUM(D331:D331)</f>
        <v>600</v>
      </c>
      <c r="E330" s="67"/>
    </row>
    <row r="331" spans="1:5" ht="17.25" customHeight="1">
      <c r="A331" s="79" t="s">
        <v>492</v>
      </c>
      <c r="B331" s="66">
        <f t="shared" si="7"/>
        <v>600</v>
      </c>
      <c r="C331" s="66"/>
      <c r="D331" s="66">
        <v>600</v>
      </c>
      <c r="E331" s="67"/>
    </row>
    <row r="332" spans="1:5" ht="17.25" customHeight="1">
      <c r="A332" s="81" t="s">
        <v>765</v>
      </c>
      <c r="B332" s="66">
        <f t="shared" si="7"/>
        <v>3000</v>
      </c>
      <c r="C332" s="66">
        <f>C333</f>
        <v>0</v>
      </c>
      <c r="D332" s="66">
        <f>D333</f>
        <v>3000</v>
      </c>
      <c r="E332" s="67"/>
    </row>
    <row r="333" spans="1:5" ht="17.25" customHeight="1">
      <c r="A333" s="79" t="s">
        <v>766</v>
      </c>
      <c r="B333" s="66">
        <f t="shared" si="7"/>
        <v>3000</v>
      </c>
      <c r="C333" s="66"/>
      <c r="D333" s="66">
        <v>3000</v>
      </c>
      <c r="E333" s="67"/>
    </row>
    <row r="334" spans="1:5" ht="17.25" customHeight="1">
      <c r="A334" s="78" t="s">
        <v>497</v>
      </c>
      <c r="B334" s="66">
        <f t="shared" si="7"/>
        <v>52</v>
      </c>
      <c r="C334" s="66">
        <f>C335</f>
        <v>52</v>
      </c>
      <c r="D334" s="66">
        <f>D335</f>
        <v>0</v>
      </c>
      <c r="E334" s="67"/>
    </row>
    <row r="335" spans="1:5" ht="17.25" customHeight="1">
      <c r="A335" s="79" t="s">
        <v>498</v>
      </c>
      <c r="B335" s="66">
        <f t="shared" si="7"/>
        <v>52</v>
      </c>
      <c r="C335" s="66">
        <v>52</v>
      </c>
      <c r="D335" s="66"/>
      <c r="E335" s="67"/>
    </row>
    <row r="336" spans="1:5" ht="17.25" customHeight="1">
      <c r="A336" s="76" t="s">
        <v>499</v>
      </c>
      <c r="B336" s="66">
        <f t="shared" si="7"/>
        <v>9087</v>
      </c>
      <c r="C336" s="66">
        <f>C337+C340</f>
        <v>9087</v>
      </c>
      <c r="D336" s="66">
        <f>D337+D340</f>
        <v>0</v>
      </c>
      <c r="E336" s="67"/>
    </row>
    <row r="337" spans="1:5" ht="17.25" customHeight="1">
      <c r="A337" s="78" t="s">
        <v>500</v>
      </c>
      <c r="B337" s="66">
        <f t="shared" si="7"/>
        <v>8959</v>
      </c>
      <c r="C337" s="66">
        <f>SUM(C338:C339)</f>
        <v>8959</v>
      </c>
      <c r="D337" s="66">
        <f>SUM(D338:D339)</f>
        <v>0</v>
      </c>
      <c r="E337" s="67"/>
    </row>
    <row r="338" spans="1:5" ht="17.25" customHeight="1">
      <c r="A338" s="79" t="s">
        <v>47</v>
      </c>
      <c r="B338" s="66">
        <f t="shared" si="7"/>
        <v>715</v>
      </c>
      <c r="C338" s="66">
        <v>715</v>
      </c>
      <c r="D338" s="66"/>
      <c r="E338" s="67"/>
    </row>
    <row r="339" spans="1:5" ht="17.25" customHeight="1">
      <c r="A339" s="79" t="s">
        <v>501</v>
      </c>
      <c r="B339" s="66">
        <f t="shared" si="7"/>
        <v>8244</v>
      </c>
      <c r="C339" s="66">
        <v>8244</v>
      </c>
      <c r="D339" s="66"/>
      <c r="E339" s="67"/>
    </row>
    <row r="340" spans="1:5" ht="17.25" customHeight="1">
      <c r="A340" s="78" t="s">
        <v>504</v>
      </c>
      <c r="B340" s="66">
        <f t="shared" si="7"/>
        <v>128</v>
      </c>
      <c r="C340" s="66">
        <f>SUM(C341:C341)</f>
        <v>128</v>
      </c>
      <c r="D340" s="66">
        <f>SUM(D341:D341)</f>
        <v>0</v>
      </c>
      <c r="E340" s="67"/>
    </row>
    <row r="341" spans="1:5" ht="17.25" customHeight="1">
      <c r="A341" s="78" t="s">
        <v>156</v>
      </c>
      <c r="B341" s="66">
        <f t="shared" si="7"/>
        <v>128</v>
      </c>
      <c r="C341" s="66">
        <v>128</v>
      </c>
      <c r="D341" s="66"/>
      <c r="E341" s="67"/>
    </row>
    <row r="342" spans="1:5" ht="17.25" customHeight="1">
      <c r="A342" s="76" t="s">
        <v>520</v>
      </c>
      <c r="B342" s="66">
        <f t="shared" si="7"/>
        <v>346</v>
      </c>
      <c r="C342" s="66">
        <f>C343</f>
        <v>346</v>
      </c>
      <c r="D342" s="66">
        <f>D343</f>
        <v>0</v>
      </c>
      <c r="E342" s="67"/>
    </row>
    <row r="343" spans="1:5" ht="17.25" customHeight="1">
      <c r="A343" s="78" t="s">
        <v>521</v>
      </c>
      <c r="B343" s="66">
        <f t="shared" si="7"/>
        <v>346</v>
      </c>
      <c r="C343" s="66">
        <f>SUM(C344:C344)</f>
        <v>346</v>
      </c>
      <c r="D343" s="66">
        <f>SUM(D344:D344)</f>
        <v>0</v>
      </c>
      <c r="E343" s="67"/>
    </row>
    <row r="344" spans="1:5" ht="17.25" customHeight="1">
      <c r="A344" s="79" t="s">
        <v>47</v>
      </c>
      <c r="B344" s="66">
        <f t="shared" si="7"/>
        <v>346</v>
      </c>
      <c r="C344" s="66">
        <v>346</v>
      </c>
      <c r="D344" s="66"/>
      <c r="E344" s="67"/>
    </row>
    <row r="345" spans="1:5" ht="17.25" customHeight="1">
      <c r="A345" s="76" t="s">
        <v>767</v>
      </c>
      <c r="B345" s="66">
        <f aca="true" t="shared" si="8" ref="B345:B381">C345+D345</f>
        <v>7354</v>
      </c>
      <c r="C345" s="66">
        <f>C346+C352</f>
        <v>5054</v>
      </c>
      <c r="D345" s="66">
        <f>D346+D352</f>
        <v>2300</v>
      </c>
      <c r="E345" s="67"/>
    </row>
    <row r="346" spans="1:5" ht="17.25" customHeight="1">
      <c r="A346" s="78" t="s">
        <v>768</v>
      </c>
      <c r="B346" s="66">
        <f t="shared" si="8"/>
        <v>7239</v>
      </c>
      <c r="C346" s="66">
        <f>SUM(C347:C351)</f>
        <v>4939</v>
      </c>
      <c r="D346" s="66">
        <f>SUM(D347:D351)</f>
        <v>2300</v>
      </c>
      <c r="E346" s="67"/>
    </row>
    <row r="347" spans="1:5" ht="17.25" customHeight="1">
      <c r="A347" s="79" t="s">
        <v>47</v>
      </c>
      <c r="B347" s="66">
        <f t="shared" si="8"/>
        <v>1852</v>
      </c>
      <c r="C347" s="66">
        <v>1852</v>
      </c>
      <c r="D347" s="66"/>
      <c r="E347" s="67"/>
    </row>
    <row r="348" spans="1:5" ht="17.25" customHeight="1">
      <c r="A348" s="79" t="s">
        <v>48</v>
      </c>
      <c r="B348" s="66">
        <f t="shared" si="8"/>
        <v>16</v>
      </c>
      <c r="C348" s="66">
        <v>16</v>
      </c>
      <c r="D348" s="66"/>
      <c r="E348" s="67"/>
    </row>
    <row r="349" spans="1:5" ht="17.25" customHeight="1">
      <c r="A349" s="79" t="s">
        <v>538</v>
      </c>
      <c r="B349" s="66">
        <f t="shared" si="8"/>
        <v>183</v>
      </c>
      <c r="C349" s="66">
        <v>183</v>
      </c>
      <c r="D349" s="66"/>
      <c r="E349" s="67"/>
    </row>
    <row r="350" spans="1:5" ht="17.25" customHeight="1">
      <c r="A350" s="61" t="s">
        <v>769</v>
      </c>
      <c r="B350" s="66">
        <f t="shared" si="8"/>
        <v>2300</v>
      </c>
      <c r="C350" s="66"/>
      <c r="D350" s="66">
        <v>2300</v>
      </c>
      <c r="E350" s="67"/>
    </row>
    <row r="351" spans="1:5" ht="17.25" customHeight="1">
      <c r="A351" s="79" t="s">
        <v>61</v>
      </c>
      <c r="B351" s="66">
        <f t="shared" si="8"/>
        <v>2888</v>
      </c>
      <c r="C351" s="66">
        <v>2888</v>
      </c>
      <c r="D351" s="66"/>
      <c r="E351" s="67"/>
    </row>
    <row r="352" spans="1:5" ht="17.25" customHeight="1">
      <c r="A352" s="78" t="s">
        <v>549</v>
      </c>
      <c r="B352" s="66">
        <f t="shared" si="8"/>
        <v>115</v>
      </c>
      <c r="C352" s="66">
        <f>SUM(C353:C354)</f>
        <v>115</v>
      </c>
      <c r="D352" s="66">
        <f>SUM(D353:D354)</f>
        <v>0</v>
      </c>
      <c r="E352" s="67"/>
    </row>
    <row r="353" spans="1:5" ht="17.25" customHeight="1">
      <c r="A353" s="79" t="s">
        <v>47</v>
      </c>
      <c r="B353" s="66">
        <f t="shared" si="8"/>
        <v>105</v>
      </c>
      <c r="C353" s="66">
        <v>105</v>
      </c>
      <c r="D353" s="66"/>
      <c r="E353" s="67"/>
    </row>
    <row r="354" spans="1:5" ht="17.25" customHeight="1">
      <c r="A354" s="79" t="s">
        <v>550</v>
      </c>
      <c r="B354" s="66">
        <f t="shared" si="8"/>
        <v>10</v>
      </c>
      <c r="C354" s="66">
        <v>10</v>
      </c>
      <c r="D354" s="66"/>
      <c r="E354" s="67"/>
    </row>
    <row r="355" spans="1:5" ht="17.25" customHeight="1">
      <c r="A355" s="76" t="s">
        <v>770</v>
      </c>
      <c r="B355" s="66">
        <f t="shared" si="8"/>
        <v>29055</v>
      </c>
      <c r="C355" s="66">
        <f>C356+C362</f>
        <v>13394</v>
      </c>
      <c r="D355" s="66">
        <f>D356+D362</f>
        <v>15661</v>
      </c>
      <c r="E355" s="67"/>
    </row>
    <row r="356" spans="1:5" ht="17.25" customHeight="1">
      <c r="A356" s="78" t="s">
        <v>554</v>
      </c>
      <c r="B356" s="66">
        <f t="shared" si="8"/>
        <v>15661</v>
      </c>
      <c r="C356" s="66">
        <f>SUM(C357:C361)</f>
        <v>0</v>
      </c>
      <c r="D356" s="66">
        <f>SUM(D357:D361)</f>
        <v>15661</v>
      </c>
      <c r="E356" s="67"/>
    </row>
    <row r="357" spans="1:5" ht="17.25" customHeight="1">
      <c r="A357" s="79" t="s">
        <v>555</v>
      </c>
      <c r="B357" s="66">
        <f t="shared" si="8"/>
        <v>221</v>
      </c>
      <c r="C357" s="66"/>
      <c r="D357" s="66">
        <v>221</v>
      </c>
      <c r="E357" s="67"/>
    </row>
    <row r="358" spans="1:5" ht="17.25" customHeight="1">
      <c r="A358" s="79" t="s">
        <v>556</v>
      </c>
      <c r="B358" s="66">
        <f t="shared" si="8"/>
        <v>13200</v>
      </c>
      <c r="C358" s="66"/>
      <c r="D358" s="66">
        <v>13200</v>
      </c>
      <c r="E358" s="67"/>
    </row>
    <row r="359" spans="1:5" ht="17.25" customHeight="1">
      <c r="A359" s="69" t="s">
        <v>557</v>
      </c>
      <c r="B359" s="66">
        <f t="shared" si="8"/>
        <v>0</v>
      </c>
      <c r="C359" s="66"/>
      <c r="D359" s="66"/>
      <c r="E359" s="67"/>
    </row>
    <row r="360" spans="1:5" ht="17.25" customHeight="1">
      <c r="A360" s="79" t="s">
        <v>558</v>
      </c>
      <c r="B360" s="66">
        <f t="shared" si="8"/>
        <v>240</v>
      </c>
      <c r="C360" s="66"/>
      <c r="D360" s="66">
        <v>240</v>
      </c>
      <c r="E360" s="67"/>
    </row>
    <row r="361" spans="1:5" ht="17.25" customHeight="1">
      <c r="A361" s="79" t="s">
        <v>559</v>
      </c>
      <c r="B361" s="66">
        <f t="shared" si="8"/>
        <v>2000</v>
      </c>
      <c r="C361" s="66"/>
      <c r="D361" s="66">
        <v>2000</v>
      </c>
      <c r="E361" s="67"/>
    </row>
    <row r="362" spans="1:5" ht="17.25" customHeight="1">
      <c r="A362" s="68" t="s">
        <v>560</v>
      </c>
      <c r="B362" s="66">
        <f t="shared" si="8"/>
        <v>13394</v>
      </c>
      <c r="C362" s="66">
        <f>SUM(C363:C364)</f>
        <v>13394</v>
      </c>
      <c r="D362" s="66">
        <f>SUM(D363:D364)</f>
        <v>0</v>
      </c>
      <c r="E362" s="67"/>
    </row>
    <row r="363" spans="1:5" ht="17.25" customHeight="1">
      <c r="A363" s="79" t="s">
        <v>561</v>
      </c>
      <c r="B363" s="66">
        <f t="shared" si="8"/>
        <v>13391</v>
      </c>
      <c r="C363" s="66">
        <v>13391</v>
      </c>
      <c r="D363" s="66"/>
      <c r="E363" s="67"/>
    </row>
    <row r="364" spans="1:5" ht="17.25" customHeight="1">
      <c r="A364" s="79" t="s">
        <v>563</v>
      </c>
      <c r="B364" s="66">
        <f t="shared" si="8"/>
        <v>3</v>
      </c>
      <c r="C364" s="66">
        <v>3</v>
      </c>
      <c r="D364" s="66"/>
      <c r="E364" s="67"/>
    </row>
    <row r="365" spans="1:5" ht="17.25" customHeight="1">
      <c r="A365" s="76" t="s">
        <v>771</v>
      </c>
      <c r="B365" s="66">
        <f t="shared" si="8"/>
        <v>677</v>
      </c>
      <c r="C365" s="66">
        <f>C366</f>
        <v>677</v>
      </c>
      <c r="D365" s="66">
        <f>D366</f>
        <v>0</v>
      </c>
      <c r="E365" s="67"/>
    </row>
    <row r="366" spans="1:5" ht="17.25" customHeight="1">
      <c r="A366" s="78" t="s">
        <v>772</v>
      </c>
      <c r="B366" s="66">
        <f t="shared" si="8"/>
        <v>677</v>
      </c>
      <c r="C366" s="66">
        <f>SUM(C367:C368)</f>
        <v>677</v>
      </c>
      <c r="D366" s="66">
        <f>SUM(D367:D367)</f>
        <v>0</v>
      </c>
      <c r="E366" s="67"/>
    </row>
    <row r="367" spans="1:5" ht="17.25" customHeight="1">
      <c r="A367" s="79" t="s">
        <v>47</v>
      </c>
      <c r="B367" s="66">
        <f t="shared" si="8"/>
        <v>176</v>
      </c>
      <c r="C367" s="66">
        <v>176</v>
      </c>
      <c r="D367" s="66"/>
      <c r="E367" s="67"/>
    </row>
    <row r="368" spans="1:5" ht="17.25" customHeight="1">
      <c r="A368" s="82" t="s">
        <v>773</v>
      </c>
      <c r="B368" s="66">
        <f t="shared" si="8"/>
        <v>501</v>
      </c>
      <c r="C368" s="66">
        <v>501</v>
      </c>
      <c r="D368" s="66"/>
      <c r="E368" s="67"/>
    </row>
    <row r="369" spans="1:5" ht="17.25" customHeight="1">
      <c r="A369" s="84" t="s">
        <v>774</v>
      </c>
      <c r="B369" s="66">
        <f t="shared" si="8"/>
        <v>6254</v>
      </c>
      <c r="C369" s="66">
        <f>C370+C374+C376+C379</f>
        <v>5743</v>
      </c>
      <c r="D369" s="66">
        <f>D370+D374+D376+D379</f>
        <v>511</v>
      </c>
      <c r="E369" s="67"/>
    </row>
    <row r="370" spans="1:5" ht="17.25" customHeight="1">
      <c r="A370" s="84" t="s">
        <v>775</v>
      </c>
      <c r="B370" s="66">
        <f t="shared" si="8"/>
        <v>1658</v>
      </c>
      <c r="C370" s="66">
        <f>SUM(C371:C373)</f>
        <v>1658</v>
      </c>
      <c r="D370" s="66">
        <f>SUM(D371:D373)</f>
        <v>0</v>
      </c>
      <c r="E370" s="67"/>
    </row>
    <row r="371" spans="1:5" ht="17.25" customHeight="1">
      <c r="A371" s="79" t="s">
        <v>702</v>
      </c>
      <c r="B371" s="66">
        <f t="shared" si="8"/>
        <v>584</v>
      </c>
      <c r="C371" s="66">
        <v>584</v>
      </c>
      <c r="D371" s="66"/>
      <c r="E371" s="67"/>
    </row>
    <row r="372" spans="1:5" ht="17.25" customHeight="1">
      <c r="A372" s="69" t="s">
        <v>703</v>
      </c>
      <c r="B372" s="66">
        <f t="shared" si="8"/>
        <v>3</v>
      </c>
      <c r="C372" s="66">
        <v>3</v>
      </c>
      <c r="D372" s="66"/>
      <c r="E372" s="67"/>
    </row>
    <row r="373" spans="1:5" ht="17.25" customHeight="1">
      <c r="A373" s="85" t="s">
        <v>776</v>
      </c>
      <c r="B373" s="66">
        <f t="shared" si="8"/>
        <v>1071</v>
      </c>
      <c r="C373" s="66">
        <v>1071</v>
      </c>
      <c r="D373" s="66"/>
      <c r="E373" s="67"/>
    </row>
    <row r="374" spans="1:5" ht="17.25" customHeight="1">
      <c r="A374" s="84" t="s">
        <v>777</v>
      </c>
      <c r="B374" s="66">
        <f t="shared" si="8"/>
        <v>429</v>
      </c>
      <c r="C374" s="66">
        <f>SUM(C375)</f>
        <v>429</v>
      </c>
      <c r="D374" s="66">
        <f>SUM(D375)</f>
        <v>0</v>
      </c>
      <c r="E374" s="67"/>
    </row>
    <row r="375" spans="1:5" ht="17.25" customHeight="1">
      <c r="A375" s="79" t="s">
        <v>778</v>
      </c>
      <c r="B375" s="66">
        <f t="shared" si="8"/>
        <v>429</v>
      </c>
      <c r="C375" s="66">
        <v>429</v>
      </c>
      <c r="D375" s="66"/>
      <c r="E375" s="67"/>
    </row>
    <row r="376" spans="1:5" ht="17.25" customHeight="1">
      <c r="A376" s="78" t="s">
        <v>545</v>
      </c>
      <c r="B376" s="66">
        <f t="shared" si="8"/>
        <v>167</v>
      </c>
      <c r="C376" s="66">
        <f>SUM(C377:C378)</f>
        <v>156</v>
      </c>
      <c r="D376" s="66">
        <f>SUM(D377:D378)</f>
        <v>11</v>
      </c>
      <c r="E376" s="67"/>
    </row>
    <row r="377" spans="1:5" ht="17.25" customHeight="1">
      <c r="A377" s="79" t="s">
        <v>47</v>
      </c>
      <c r="B377" s="66">
        <f t="shared" si="8"/>
        <v>156</v>
      </c>
      <c r="C377" s="66">
        <v>145</v>
      </c>
      <c r="D377" s="66">
        <v>11</v>
      </c>
      <c r="E377" s="67"/>
    </row>
    <row r="378" spans="1:5" ht="17.25" customHeight="1">
      <c r="A378" s="79" t="s">
        <v>546</v>
      </c>
      <c r="B378" s="66">
        <f t="shared" si="8"/>
        <v>11</v>
      </c>
      <c r="C378" s="66">
        <v>11</v>
      </c>
      <c r="D378" s="66"/>
      <c r="E378" s="67"/>
    </row>
    <row r="379" spans="1:5" ht="17.25" customHeight="1">
      <c r="A379" s="81" t="s">
        <v>779</v>
      </c>
      <c r="B379" s="66">
        <f t="shared" si="8"/>
        <v>4000</v>
      </c>
      <c r="C379" s="66">
        <f>SUM(C380)</f>
        <v>3500</v>
      </c>
      <c r="D379" s="66">
        <f>SUM(D380)</f>
        <v>500</v>
      </c>
      <c r="E379" s="67"/>
    </row>
    <row r="380" spans="1:5" ht="17.25" customHeight="1">
      <c r="A380" s="82" t="s">
        <v>540</v>
      </c>
      <c r="B380" s="66">
        <f t="shared" si="8"/>
        <v>4000</v>
      </c>
      <c r="C380" s="66">
        <v>3500</v>
      </c>
      <c r="D380" s="66">
        <v>500</v>
      </c>
      <c r="E380" s="67"/>
    </row>
    <row r="381" spans="1:5" ht="17.25" customHeight="1">
      <c r="A381" s="76" t="s">
        <v>780</v>
      </c>
      <c r="B381" s="66">
        <f t="shared" si="8"/>
        <v>273</v>
      </c>
      <c r="C381" s="66">
        <f>SUM(C382:C383)</f>
        <v>273</v>
      </c>
      <c r="D381" s="66"/>
      <c r="E381" s="67"/>
    </row>
    <row r="382" spans="1:5" ht="17.25" customHeight="1">
      <c r="A382" s="86" t="s">
        <v>781</v>
      </c>
      <c r="B382" s="66">
        <f aca="true" t="shared" si="9" ref="B382:B389">C382+D382</f>
        <v>230</v>
      </c>
      <c r="C382" s="66">
        <v>230</v>
      </c>
      <c r="D382" s="66"/>
      <c r="E382" s="67"/>
    </row>
    <row r="383" spans="1:5" ht="17.25" customHeight="1">
      <c r="A383" s="86" t="s">
        <v>782</v>
      </c>
      <c r="B383" s="66">
        <f t="shared" si="9"/>
        <v>43</v>
      </c>
      <c r="C383" s="66">
        <v>43</v>
      </c>
      <c r="D383" s="66"/>
      <c r="E383" s="67"/>
    </row>
    <row r="384" spans="1:5" ht="17.25" customHeight="1">
      <c r="A384" s="76" t="s">
        <v>579</v>
      </c>
      <c r="B384" s="66">
        <f t="shared" si="9"/>
        <v>10944</v>
      </c>
      <c r="C384" s="66">
        <f>C385</f>
        <v>10944</v>
      </c>
      <c r="D384" s="66"/>
      <c r="E384" s="67"/>
    </row>
    <row r="385" spans="1:5" ht="17.25" customHeight="1">
      <c r="A385" s="87" t="s">
        <v>783</v>
      </c>
      <c r="B385" s="66">
        <f t="shared" si="9"/>
        <v>10944</v>
      </c>
      <c r="C385" s="66">
        <f>SUM(C386:C387)</f>
        <v>10944</v>
      </c>
      <c r="D385" s="66"/>
      <c r="E385" s="67"/>
    </row>
    <row r="386" spans="1:5" ht="17.25" customHeight="1">
      <c r="A386" s="86" t="s">
        <v>784</v>
      </c>
      <c r="B386" s="66">
        <f t="shared" si="9"/>
        <v>10580</v>
      </c>
      <c r="C386" s="66">
        <v>10580</v>
      </c>
      <c r="D386" s="66"/>
      <c r="E386" s="67"/>
    </row>
    <row r="387" spans="1:5" ht="17.25" customHeight="1">
      <c r="A387" s="86" t="s">
        <v>785</v>
      </c>
      <c r="B387" s="66">
        <f t="shared" si="9"/>
        <v>364</v>
      </c>
      <c r="C387" s="66">
        <v>364</v>
      </c>
      <c r="D387" s="66"/>
      <c r="E387" s="67"/>
    </row>
    <row r="388" spans="1:5" ht="17.25" customHeight="1">
      <c r="A388" s="76" t="s">
        <v>786</v>
      </c>
      <c r="B388" s="66">
        <f t="shared" si="9"/>
        <v>9000</v>
      </c>
      <c r="C388" s="66">
        <v>9000</v>
      </c>
      <c r="D388" s="66"/>
      <c r="E388" s="67"/>
    </row>
    <row r="389" spans="1:5" s="94" customFormat="1" ht="17.25" customHeight="1">
      <c r="A389" s="5" t="s">
        <v>1005</v>
      </c>
      <c r="B389" s="66">
        <f t="shared" si="9"/>
        <v>478000</v>
      </c>
      <c r="C389" s="66">
        <f>C6+C74+C77+C91+C110+C118+C140+C206+C253+C273+C290+C324+C336+C342+C345+C355+C365+C381+C384+C388+C369</f>
        <v>340000</v>
      </c>
      <c r="D389" s="66">
        <f>D6+D74+D77+D91+D110+D118+D140+D206+D253+D273+D290+D324+D336+D342+D345+D355+D365+D381+D384+D388+D369</f>
        <v>138000</v>
      </c>
      <c r="E389" s="66">
        <f>E6+E74+E77+E91+E110+E118+E140+E206+E253+E273+E290+E324+E336+E342+E345+E355+E365+E381+E384+E388+E369</f>
        <v>0</v>
      </c>
    </row>
    <row r="390" spans="1:5" ht="14.25">
      <c r="A390" s="194" t="s">
        <v>787</v>
      </c>
      <c r="B390" s="195"/>
      <c r="C390" s="195"/>
      <c r="D390" s="195"/>
      <c r="E390" s="195"/>
    </row>
    <row r="391" spans="1:5" ht="6" customHeight="1">
      <c r="A391" s="196"/>
      <c r="B391" s="196"/>
      <c r="C391" s="196"/>
      <c r="D391" s="196"/>
      <c r="E391" s="196"/>
    </row>
    <row r="392" spans="1:5" ht="9" customHeight="1">
      <c r="A392" s="196"/>
      <c r="B392" s="196"/>
      <c r="C392" s="196"/>
      <c r="D392" s="196"/>
      <c r="E392" s="196"/>
    </row>
  </sheetData>
  <sheetProtection/>
  <mergeCells count="6">
    <mergeCell ref="A390:E392"/>
    <mergeCell ref="A2:E2"/>
    <mergeCell ref="D3:E3"/>
    <mergeCell ref="B4:D4"/>
    <mergeCell ref="A4:A5"/>
    <mergeCell ref="E4:E5"/>
  </mergeCells>
  <dataValidations count="1">
    <dataValidation type="custom" allowBlank="1" showInputMessage="1" showErrorMessage="1" errorTitle="提示" error="对不起，此处只能输入数字。" sqref="C243:D243 E260 C245:D385 C69:D76 C7:D67 C78:D190 C193:D241">
      <formula1>OR(C243="",ISNUMBER(C243))</formula1>
    </dataValidation>
  </dataValidations>
  <printOptions horizontalCentered="1"/>
  <pageMargins left="0.71" right="0.71" top="0.51" bottom="0.71" header="0.31" footer="0.47"/>
  <pageSetup firstPageNumber="53" useFirstPageNumber="1" horizontalDpi="600" verticalDpi="600" orientation="portrait" paperSize="9" r:id="rId3"/>
  <headerFooter alignWithMargins="0">
    <oddFooter>&amp;C— &amp;P —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27"/>
  <sheetViews>
    <sheetView showZeros="0" zoomScalePageLayoutView="0" workbookViewId="0" topLeftCell="A1">
      <pane xSplit="1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0" sqref="P30"/>
    </sheetView>
  </sheetViews>
  <sheetFormatPr defaultColWidth="9.00390625" defaultRowHeight="24" customHeight="1"/>
  <cols>
    <col min="1" max="1" width="19.75390625" style="90" customWidth="1"/>
    <col min="2" max="2" width="10.375" style="90" customWidth="1"/>
    <col min="3" max="3" width="10.125" style="90" customWidth="1"/>
    <col min="4" max="4" width="11.00390625" style="90" customWidth="1"/>
    <col min="5" max="5" width="9.875" style="90" customWidth="1"/>
    <col min="6" max="6" width="8.625" style="90" customWidth="1"/>
    <col min="7" max="7" width="12.125" style="90" customWidth="1"/>
    <col min="8" max="8" width="12.25390625" style="90" customWidth="1"/>
    <col min="9" max="9" width="8.00390625" style="90" customWidth="1"/>
    <col min="10" max="10" width="6.50390625" style="90" customWidth="1"/>
    <col min="11" max="11" width="7.00390625" style="90" customWidth="1"/>
    <col min="12" max="12" width="9.00390625" style="90" customWidth="1"/>
    <col min="13" max="13" width="8.25390625" style="90" customWidth="1"/>
    <col min="14" max="14" width="8.75390625" style="90" customWidth="1"/>
    <col min="15" max="15" width="0.74609375" style="90" hidden="1" customWidth="1"/>
    <col min="16" max="16" width="10.50390625" style="90" customWidth="1"/>
    <col min="17" max="17" width="9.50390625" style="90" customWidth="1"/>
    <col min="18" max="18" width="12.125" style="90" customWidth="1"/>
    <col min="19" max="19" width="12.25390625" style="90" customWidth="1"/>
    <col min="20" max="20" width="9.125" style="90" customWidth="1"/>
    <col min="21" max="21" width="10.375" style="90" customWidth="1"/>
    <col min="22" max="22" width="8.625" style="90" customWidth="1"/>
    <col min="23" max="23" width="8.25390625" style="90" customWidth="1"/>
    <col min="24" max="24" width="11.00390625" style="90" customWidth="1"/>
    <col min="25" max="25" width="11.375" style="90" customWidth="1"/>
    <col min="26" max="27" width="9.625" style="90" customWidth="1"/>
    <col min="28" max="29" width="13.875" style="90" customWidth="1"/>
    <col min="30" max="30" width="11.375" style="90" customWidth="1"/>
    <col min="31" max="31" width="2.25390625" style="90" hidden="1" customWidth="1"/>
    <col min="32" max="32" width="11.875" style="90" customWidth="1"/>
    <col min="33" max="33" width="12.375" style="90" customWidth="1"/>
    <col min="34" max="34" width="2.25390625" style="90" hidden="1" customWidth="1"/>
    <col min="35" max="35" width="11.375" style="90" customWidth="1"/>
    <col min="36" max="36" width="10.50390625" style="90" customWidth="1"/>
    <col min="37" max="37" width="11.375" style="90" customWidth="1"/>
    <col min="38" max="38" width="10.50390625" style="90" customWidth="1"/>
    <col min="39" max="40" width="12.25390625" style="90" customWidth="1"/>
    <col min="41" max="41" width="10.50390625" style="90" customWidth="1"/>
    <col min="42" max="43" width="11.375" style="90" customWidth="1"/>
    <col min="44" max="44" width="13.375" style="90" customWidth="1"/>
    <col min="45" max="45" width="12.25390625" style="90" customWidth="1"/>
    <col min="46" max="46" width="10.625" style="90" customWidth="1"/>
    <col min="47" max="47" width="10.125" style="90" customWidth="1"/>
    <col min="48" max="56" width="2.25390625" style="90" hidden="1" customWidth="1"/>
    <col min="57" max="57" width="1.875" style="90" hidden="1" customWidth="1"/>
    <col min="58" max="58" width="1.00390625" style="90" hidden="1" customWidth="1"/>
    <col min="59" max="59" width="16.00390625" style="90" customWidth="1"/>
    <col min="60" max="60" width="9.375" style="90" hidden="1" customWidth="1"/>
    <col min="61" max="64" width="2.25390625" style="90" hidden="1" customWidth="1"/>
    <col min="65" max="65" width="4.875" style="90" hidden="1" customWidth="1"/>
    <col min="66" max="16384" width="9.00390625" style="90" customWidth="1"/>
  </cols>
  <sheetData>
    <row r="1" ht="17.25" customHeight="1">
      <c r="A1" s="62" t="s">
        <v>908</v>
      </c>
    </row>
    <row r="2" spans="1:63" ht="26.25" customHeight="1">
      <c r="A2" s="215" t="s">
        <v>788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 t="s">
        <v>788</v>
      </c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 t="s">
        <v>788</v>
      </c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 t="s">
        <v>788</v>
      </c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93"/>
      <c r="BI2" s="93"/>
      <c r="BJ2" s="93"/>
      <c r="BK2" s="93"/>
    </row>
    <row r="3" spans="1:63" ht="16.5" customHeight="1">
      <c r="A3" s="216" t="s">
        <v>896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7"/>
      <c r="AT3" s="217"/>
      <c r="AU3" s="217"/>
      <c r="AV3" s="217"/>
      <c r="AW3" s="217"/>
      <c r="AX3" s="216"/>
      <c r="AY3" s="216"/>
      <c r="AZ3" s="216"/>
      <c r="BA3" s="216"/>
      <c r="BB3" s="216"/>
      <c r="BC3" s="216"/>
      <c r="BD3" s="216"/>
      <c r="BE3" s="216"/>
      <c r="BF3" s="217"/>
      <c r="BG3" s="217"/>
      <c r="BH3" s="217"/>
      <c r="BI3" s="216"/>
      <c r="BJ3" s="216"/>
      <c r="BK3" s="216"/>
    </row>
    <row r="4" spans="1:65" s="88" customFormat="1" ht="18.75" customHeight="1">
      <c r="A4" s="156"/>
      <c r="B4" s="156" t="s">
        <v>789</v>
      </c>
      <c r="C4" s="209" t="s">
        <v>945</v>
      </c>
      <c r="D4" s="210"/>
      <c r="E4" s="210"/>
      <c r="F4" s="210"/>
      <c r="G4" s="211"/>
      <c r="H4" s="209" t="s">
        <v>946</v>
      </c>
      <c r="I4" s="210"/>
      <c r="J4" s="210"/>
      <c r="K4" s="210"/>
      <c r="L4" s="210"/>
      <c r="M4" s="210"/>
      <c r="N4" s="210"/>
      <c r="O4" s="210"/>
      <c r="P4" s="210"/>
      <c r="Q4" s="210"/>
      <c r="R4" s="211"/>
      <c r="S4" s="209" t="s">
        <v>947</v>
      </c>
      <c r="T4" s="210"/>
      <c r="U4" s="210"/>
      <c r="V4" s="210"/>
      <c r="W4" s="210"/>
      <c r="X4" s="211"/>
      <c r="Y4" s="209" t="s">
        <v>948</v>
      </c>
      <c r="Z4" s="210"/>
      <c r="AA4" s="210"/>
      <c r="AB4" s="218" t="s">
        <v>949</v>
      </c>
      <c r="AC4" s="219"/>
      <c r="AD4" s="220"/>
      <c r="AE4" s="158"/>
      <c r="AF4" s="209" t="s">
        <v>950</v>
      </c>
      <c r="AG4" s="210"/>
      <c r="AH4" s="211"/>
      <c r="AI4" s="209" t="s">
        <v>951</v>
      </c>
      <c r="AJ4" s="210"/>
      <c r="AK4" s="210"/>
      <c r="AL4" s="211"/>
      <c r="AM4" s="209" t="s">
        <v>952</v>
      </c>
      <c r="AN4" s="210"/>
      <c r="AO4" s="210"/>
      <c r="AP4" s="210"/>
      <c r="AQ4" s="210"/>
      <c r="AR4" s="210"/>
      <c r="AS4" s="204" t="s">
        <v>953</v>
      </c>
      <c r="AT4" s="205"/>
      <c r="AU4" s="205"/>
      <c r="AV4" s="205"/>
      <c r="AW4" s="205"/>
      <c r="AX4" s="212" t="s">
        <v>954</v>
      </c>
      <c r="AY4" s="212"/>
      <c r="AZ4" s="213"/>
      <c r="BA4" s="214" t="s">
        <v>955</v>
      </c>
      <c r="BB4" s="212"/>
      <c r="BC4" s="212"/>
      <c r="BD4" s="212"/>
      <c r="BE4" s="212"/>
      <c r="BF4" s="204" t="s">
        <v>956</v>
      </c>
      <c r="BG4" s="205"/>
      <c r="BH4" s="205"/>
      <c r="BI4" s="206" t="s">
        <v>790</v>
      </c>
      <c r="BJ4" s="207"/>
      <c r="BK4" s="207"/>
      <c r="BL4" s="207"/>
      <c r="BM4" s="208"/>
    </row>
    <row r="5" spans="1:65" s="88" customFormat="1" ht="39" customHeight="1">
      <c r="A5" s="157" t="s">
        <v>791</v>
      </c>
      <c r="B5" s="156" t="s">
        <v>789</v>
      </c>
      <c r="C5" s="157" t="s">
        <v>945</v>
      </c>
      <c r="D5" s="157" t="s">
        <v>957</v>
      </c>
      <c r="E5" s="157" t="s">
        <v>958</v>
      </c>
      <c r="F5" s="157" t="s">
        <v>959</v>
      </c>
      <c r="G5" s="157" t="s">
        <v>960</v>
      </c>
      <c r="H5" s="157" t="s">
        <v>946</v>
      </c>
      <c r="I5" s="157" t="s">
        <v>961</v>
      </c>
      <c r="J5" s="157" t="s">
        <v>962</v>
      </c>
      <c r="K5" s="157" t="s">
        <v>963</v>
      </c>
      <c r="L5" s="157" t="s">
        <v>964</v>
      </c>
      <c r="M5" s="157" t="s">
        <v>965</v>
      </c>
      <c r="N5" s="157" t="s">
        <v>966</v>
      </c>
      <c r="O5" s="157" t="s">
        <v>967</v>
      </c>
      <c r="P5" s="157" t="s">
        <v>968</v>
      </c>
      <c r="Q5" s="157" t="s">
        <v>969</v>
      </c>
      <c r="R5" s="157" t="s">
        <v>970</v>
      </c>
      <c r="S5" s="157" t="s">
        <v>947</v>
      </c>
      <c r="T5" s="157" t="s">
        <v>971</v>
      </c>
      <c r="U5" s="157" t="s">
        <v>972</v>
      </c>
      <c r="V5" s="157" t="s">
        <v>973</v>
      </c>
      <c r="W5" s="157" t="s">
        <v>974</v>
      </c>
      <c r="X5" s="157" t="s">
        <v>975</v>
      </c>
      <c r="Y5" s="157" t="s">
        <v>948</v>
      </c>
      <c r="Z5" s="157" t="s">
        <v>976</v>
      </c>
      <c r="AA5" s="157" t="s">
        <v>977</v>
      </c>
      <c r="AB5" s="157" t="s">
        <v>949</v>
      </c>
      <c r="AC5" s="157" t="s">
        <v>978</v>
      </c>
      <c r="AD5" s="157" t="s">
        <v>979</v>
      </c>
      <c r="AE5" s="157" t="s">
        <v>980</v>
      </c>
      <c r="AF5" s="157" t="s">
        <v>950</v>
      </c>
      <c r="AG5" s="157" t="s">
        <v>981</v>
      </c>
      <c r="AH5" s="157" t="s">
        <v>982</v>
      </c>
      <c r="AI5" s="157" t="s">
        <v>951</v>
      </c>
      <c r="AJ5" s="157" t="s">
        <v>983</v>
      </c>
      <c r="AK5" s="157" t="s">
        <v>984</v>
      </c>
      <c r="AL5" s="157" t="s">
        <v>985</v>
      </c>
      <c r="AM5" s="157" t="s">
        <v>952</v>
      </c>
      <c r="AN5" s="157" t="s">
        <v>986</v>
      </c>
      <c r="AO5" s="157" t="s">
        <v>987</v>
      </c>
      <c r="AP5" s="157" t="s">
        <v>988</v>
      </c>
      <c r="AQ5" s="157" t="s">
        <v>989</v>
      </c>
      <c r="AR5" s="157" t="s">
        <v>990</v>
      </c>
      <c r="AS5" s="159" t="s">
        <v>953</v>
      </c>
      <c r="AT5" s="159" t="s">
        <v>991</v>
      </c>
      <c r="AU5" s="159" t="s">
        <v>992</v>
      </c>
      <c r="AV5" s="159" t="s">
        <v>993</v>
      </c>
      <c r="AW5" s="159" t="s">
        <v>994</v>
      </c>
      <c r="AX5" s="157" t="s">
        <v>954</v>
      </c>
      <c r="AY5" s="157" t="s">
        <v>995</v>
      </c>
      <c r="AZ5" s="157" t="s">
        <v>996</v>
      </c>
      <c r="BA5" s="157" t="s">
        <v>955</v>
      </c>
      <c r="BB5" s="157" t="s">
        <v>997</v>
      </c>
      <c r="BC5" s="157" t="s">
        <v>998</v>
      </c>
      <c r="BD5" s="157" t="s">
        <v>999</v>
      </c>
      <c r="BE5" s="157" t="s">
        <v>1000</v>
      </c>
      <c r="BF5" s="159" t="s">
        <v>956</v>
      </c>
      <c r="BG5" s="159" t="s">
        <v>1001</v>
      </c>
      <c r="BH5" s="159" t="s">
        <v>1002</v>
      </c>
      <c r="BI5" s="91" t="s">
        <v>790</v>
      </c>
      <c r="BJ5" s="91" t="s">
        <v>792</v>
      </c>
      <c r="BK5" s="91" t="s">
        <v>793</v>
      </c>
      <c r="BL5" s="91" t="s">
        <v>794</v>
      </c>
      <c r="BM5" s="91" t="s">
        <v>795</v>
      </c>
    </row>
    <row r="6" spans="1:65" s="89" customFormat="1" ht="16.5" customHeight="1">
      <c r="A6" s="136" t="s">
        <v>689</v>
      </c>
      <c r="B6" s="140">
        <f>SUM(B7:B27)</f>
        <v>478000</v>
      </c>
      <c r="C6" s="140">
        <f aca="true" t="shared" si="0" ref="C6:AU6">SUM(C7:C27)</f>
        <v>89440</v>
      </c>
      <c r="D6" s="140">
        <f t="shared" si="0"/>
        <v>47011</v>
      </c>
      <c r="E6" s="140">
        <f t="shared" si="0"/>
        <v>35072</v>
      </c>
      <c r="F6" s="140">
        <f t="shared" si="0"/>
        <v>3539</v>
      </c>
      <c r="G6" s="140">
        <f t="shared" si="0"/>
        <v>3818</v>
      </c>
      <c r="H6" s="140">
        <f t="shared" si="0"/>
        <v>37756</v>
      </c>
      <c r="I6" s="140">
        <f t="shared" si="0"/>
        <v>17989</v>
      </c>
      <c r="J6" s="140">
        <f t="shared" si="0"/>
        <v>253</v>
      </c>
      <c r="K6" s="140">
        <f t="shared" si="0"/>
        <v>218</v>
      </c>
      <c r="L6" s="140">
        <f t="shared" si="0"/>
        <v>93</v>
      </c>
      <c r="M6" s="140">
        <f t="shared" si="0"/>
        <v>6056</v>
      </c>
      <c r="N6" s="140">
        <f t="shared" si="0"/>
        <v>370</v>
      </c>
      <c r="O6" s="140">
        <f t="shared" si="0"/>
        <v>0</v>
      </c>
      <c r="P6" s="140">
        <f t="shared" si="0"/>
        <v>991</v>
      </c>
      <c r="Q6" s="140">
        <f t="shared" si="0"/>
        <v>1598</v>
      </c>
      <c r="R6" s="140">
        <f t="shared" si="0"/>
        <v>10188</v>
      </c>
      <c r="S6" s="140">
        <f t="shared" si="0"/>
        <v>44931</v>
      </c>
      <c r="T6" s="140">
        <f t="shared" si="0"/>
        <v>9704</v>
      </c>
      <c r="U6" s="140">
        <f t="shared" si="0"/>
        <v>30138</v>
      </c>
      <c r="V6" s="140">
        <f t="shared" si="0"/>
        <v>582</v>
      </c>
      <c r="W6" s="140">
        <f t="shared" si="0"/>
        <v>5</v>
      </c>
      <c r="X6" s="140">
        <f t="shared" si="0"/>
        <v>4502</v>
      </c>
      <c r="Y6" s="140">
        <f t="shared" si="0"/>
        <v>4220</v>
      </c>
      <c r="Z6" s="140">
        <f t="shared" si="0"/>
        <v>2000</v>
      </c>
      <c r="AA6" s="140">
        <f t="shared" si="0"/>
        <v>2220</v>
      </c>
      <c r="AB6" s="140">
        <f t="shared" si="0"/>
        <v>202864</v>
      </c>
      <c r="AC6" s="140">
        <f t="shared" si="0"/>
        <v>193426</v>
      </c>
      <c r="AD6" s="140">
        <f t="shared" si="0"/>
        <v>9438</v>
      </c>
      <c r="AE6" s="140">
        <f t="shared" si="0"/>
        <v>0</v>
      </c>
      <c r="AF6" s="140">
        <f t="shared" si="0"/>
        <v>45</v>
      </c>
      <c r="AG6" s="140">
        <f t="shared" si="0"/>
        <v>45</v>
      </c>
      <c r="AH6" s="140">
        <f t="shared" si="0"/>
        <v>0</v>
      </c>
      <c r="AI6" s="140">
        <f t="shared" si="0"/>
        <v>2452</v>
      </c>
      <c r="AJ6" s="140">
        <f t="shared" si="0"/>
        <v>501</v>
      </c>
      <c r="AK6" s="140">
        <f t="shared" si="0"/>
        <v>1041</v>
      </c>
      <c r="AL6" s="140">
        <f t="shared" si="0"/>
        <v>910</v>
      </c>
      <c r="AM6" s="140">
        <f t="shared" si="0"/>
        <v>76075</v>
      </c>
      <c r="AN6" s="140">
        <f t="shared" si="0"/>
        <v>45233</v>
      </c>
      <c r="AO6" s="140">
        <f t="shared" si="0"/>
        <v>381</v>
      </c>
      <c r="AP6" s="140">
        <f t="shared" si="0"/>
        <v>3982</v>
      </c>
      <c r="AQ6" s="140">
        <f t="shared" si="0"/>
        <v>6125</v>
      </c>
      <c r="AR6" s="140">
        <f t="shared" si="0"/>
        <v>20354</v>
      </c>
      <c r="AS6" s="140">
        <f t="shared" si="0"/>
        <v>11217</v>
      </c>
      <c r="AT6" s="140">
        <f t="shared" si="0"/>
        <v>10583</v>
      </c>
      <c r="AU6" s="140">
        <f t="shared" si="0"/>
        <v>634</v>
      </c>
      <c r="AV6" s="140">
        <f aca="true" t="shared" si="1" ref="AV6:BG6">SUM(AV7:AV27)</f>
        <v>0</v>
      </c>
      <c r="AW6" s="140">
        <f t="shared" si="1"/>
        <v>0</v>
      </c>
      <c r="AX6" s="140">
        <f t="shared" si="1"/>
        <v>0</v>
      </c>
      <c r="AY6" s="140">
        <f t="shared" si="1"/>
        <v>0</v>
      </c>
      <c r="AZ6" s="140">
        <f t="shared" si="1"/>
        <v>0</v>
      </c>
      <c r="BA6" s="140">
        <f t="shared" si="1"/>
        <v>0</v>
      </c>
      <c r="BB6" s="140">
        <f t="shared" si="1"/>
        <v>0</v>
      </c>
      <c r="BC6" s="140">
        <f t="shared" si="1"/>
        <v>0</v>
      </c>
      <c r="BD6" s="140">
        <f t="shared" si="1"/>
        <v>0</v>
      </c>
      <c r="BE6" s="140">
        <f t="shared" si="1"/>
        <v>0</v>
      </c>
      <c r="BF6" s="140">
        <f t="shared" si="1"/>
        <v>0</v>
      </c>
      <c r="BG6" s="140">
        <f t="shared" si="1"/>
        <v>9000</v>
      </c>
      <c r="BH6" s="141">
        <v>0</v>
      </c>
      <c r="BI6" s="92">
        <v>0</v>
      </c>
      <c r="BJ6" s="92">
        <v>0</v>
      </c>
      <c r="BK6" s="92">
        <v>0</v>
      </c>
      <c r="BL6" s="92">
        <v>0</v>
      </c>
      <c r="BM6" s="92">
        <v>0</v>
      </c>
    </row>
    <row r="7" spans="1:65" s="89" customFormat="1" ht="16.5" customHeight="1">
      <c r="A7" s="137" t="s">
        <v>796</v>
      </c>
      <c r="B7" s="140">
        <f>C7+H7+S7+Y7+AB7+AF7+AI7+AM7+AS7+BG7</f>
        <v>23305</v>
      </c>
      <c r="C7" s="141">
        <f aca="true" t="shared" si="2" ref="C7:C27">SUM(D7:G7)</f>
        <v>18603</v>
      </c>
      <c r="D7" s="141">
        <v>18261</v>
      </c>
      <c r="E7" s="141">
        <v>0</v>
      </c>
      <c r="F7" s="141"/>
      <c r="G7" s="141">
        <v>342</v>
      </c>
      <c r="H7" s="141">
        <f aca="true" t="shared" si="3" ref="H7:H27">SUM(I7:R7)</f>
        <v>3425</v>
      </c>
      <c r="I7" s="141">
        <v>1505</v>
      </c>
      <c r="J7" s="141">
        <v>215</v>
      </c>
      <c r="K7" s="141">
        <v>113</v>
      </c>
      <c r="L7" s="141"/>
      <c r="M7" s="141">
        <v>775</v>
      </c>
      <c r="N7" s="141">
        <v>167</v>
      </c>
      <c r="O7" s="141">
        <v>0</v>
      </c>
      <c r="P7" s="141">
        <v>364</v>
      </c>
      <c r="Q7" s="141">
        <v>147</v>
      </c>
      <c r="R7" s="141">
        <v>139</v>
      </c>
      <c r="S7" s="141">
        <f aca="true" t="shared" si="4" ref="S7:S27">SUM(T7:X7)</f>
        <v>150</v>
      </c>
      <c r="T7" s="141">
        <v>0</v>
      </c>
      <c r="U7" s="141">
        <v>50</v>
      </c>
      <c r="V7" s="141">
        <v>100</v>
      </c>
      <c r="W7" s="141">
        <v>0</v>
      </c>
      <c r="X7" s="141">
        <v>0</v>
      </c>
      <c r="Y7" s="141">
        <f aca="true" t="shared" si="5" ref="Y7:Y27">SUM(Z7:AA7)</f>
        <v>0</v>
      </c>
      <c r="Z7" s="141">
        <v>0</v>
      </c>
      <c r="AA7" s="141">
        <v>0</v>
      </c>
      <c r="AB7" s="141">
        <f aca="true" t="shared" si="6" ref="AB7:AB27">SUM(AC7:AD7)</f>
        <v>858</v>
      </c>
      <c r="AC7" s="141">
        <v>166</v>
      </c>
      <c r="AD7" s="141">
        <v>692</v>
      </c>
      <c r="AE7" s="141">
        <v>0</v>
      </c>
      <c r="AF7" s="141">
        <f aca="true" t="shared" si="7" ref="AF7:AF27">AG7</f>
        <v>0</v>
      </c>
      <c r="AG7" s="141">
        <v>0</v>
      </c>
      <c r="AH7" s="141">
        <v>0</v>
      </c>
      <c r="AI7" s="141">
        <f aca="true" t="shared" si="8" ref="AI7:AI27">SUM(AJ7:AL7)</f>
        <v>0</v>
      </c>
      <c r="AJ7" s="141">
        <v>0</v>
      </c>
      <c r="AK7" s="141">
        <v>0</v>
      </c>
      <c r="AL7" s="141">
        <v>0</v>
      </c>
      <c r="AM7" s="141">
        <f aca="true" t="shared" si="9" ref="AM7:AM27">SUM(AN7:AR7)</f>
        <v>269</v>
      </c>
      <c r="AN7" s="141">
        <v>124</v>
      </c>
      <c r="AO7" s="141">
        <v>0</v>
      </c>
      <c r="AP7" s="141">
        <v>0</v>
      </c>
      <c r="AQ7" s="141">
        <v>25</v>
      </c>
      <c r="AR7" s="141">
        <v>120</v>
      </c>
      <c r="AS7" s="141">
        <f aca="true" t="shared" si="10" ref="AS7:AS27">SUM(AT7:AU7)</f>
        <v>0</v>
      </c>
      <c r="AT7" s="141">
        <v>0</v>
      </c>
      <c r="AU7" s="141">
        <v>0</v>
      </c>
      <c r="AV7" s="141">
        <v>0</v>
      </c>
      <c r="AW7" s="141">
        <v>0</v>
      </c>
      <c r="AX7" s="141">
        <v>0</v>
      </c>
      <c r="AY7" s="141">
        <v>0</v>
      </c>
      <c r="AZ7" s="141">
        <v>0</v>
      </c>
      <c r="BA7" s="141">
        <v>0</v>
      </c>
      <c r="BB7" s="141">
        <v>0</v>
      </c>
      <c r="BC7" s="141">
        <v>0</v>
      </c>
      <c r="BD7" s="141">
        <v>0</v>
      </c>
      <c r="BE7" s="141">
        <v>0</v>
      </c>
      <c r="BF7" s="141">
        <v>0</v>
      </c>
      <c r="BG7" s="141">
        <v>0</v>
      </c>
      <c r="BH7" s="141">
        <v>0</v>
      </c>
      <c r="BI7" s="92">
        <v>0</v>
      </c>
      <c r="BJ7" s="92">
        <v>0</v>
      </c>
      <c r="BK7" s="92">
        <v>0</v>
      </c>
      <c r="BL7" s="92">
        <v>0</v>
      </c>
      <c r="BM7" s="92">
        <v>0</v>
      </c>
    </row>
    <row r="8" spans="1:65" s="89" customFormat="1" ht="16.5" customHeight="1">
      <c r="A8" s="137" t="s">
        <v>797</v>
      </c>
      <c r="B8" s="140">
        <f aca="true" t="shared" si="11" ref="B8:B27">C8+H8+S8+Y8+AB8+AF8+AI8+AM8+AS8+BG8</f>
        <v>13</v>
      </c>
      <c r="C8" s="141">
        <f t="shared" si="2"/>
        <v>0</v>
      </c>
      <c r="D8" s="141">
        <v>0</v>
      </c>
      <c r="E8" s="141">
        <v>0</v>
      </c>
      <c r="F8" s="141"/>
      <c r="G8" s="141">
        <v>0</v>
      </c>
      <c r="H8" s="141">
        <f t="shared" si="3"/>
        <v>0</v>
      </c>
      <c r="I8" s="141">
        <v>0</v>
      </c>
      <c r="J8" s="141">
        <v>0</v>
      </c>
      <c r="K8" s="141">
        <v>0</v>
      </c>
      <c r="L8" s="141"/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f t="shared" si="4"/>
        <v>0</v>
      </c>
      <c r="T8" s="141">
        <v>0</v>
      </c>
      <c r="U8" s="141">
        <v>0</v>
      </c>
      <c r="V8" s="141">
        <v>0</v>
      </c>
      <c r="W8" s="141">
        <v>0</v>
      </c>
      <c r="X8" s="141">
        <v>0</v>
      </c>
      <c r="Y8" s="141">
        <f t="shared" si="5"/>
        <v>0</v>
      </c>
      <c r="Z8" s="141">
        <v>0</v>
      </c>
      <c r="AA8" s="141">
        <v>0</v>
      </c>
      <c r="AB8" s="141">
        <f t="shared" si="6"/>
        <v>0</v>
      </c>
      <c r="AC8" s="141">
        <v>0</v>
      </c>
      <c r="AD8" s="141">
        <v>0</v>
      </c>
      <c r="AE8" s="141">
        <v>0</v>
      </c>
      <c r="AF8" s="141">
        <f t="shared" si="7"/>
        <v>0</v>
      </c>
      <c r="AG8" s="141">
        <v>0</v>
      </c>
      <c r="AH8" s="141">
        <v>0</v>
      </c>
      <c r="AI8" s="141">
        <f t="shared" si="8"/>
        <v>0</v>
      </c>
      <c r="AJ8" s="141">
        <v>0</v>
      </c>
      <c r="AK8" s="141">
        <v>0</v>
      </c>
      <c r="AL8" s="141">
        <v>0</v>
      </c>
      <c r="AM8" s="141">
        <f t="shared" si="9"/>
        <v>13</v>
      </c>
      <c r="AN8" s="141">
        <v>13</v>
      </c>
      <c r="AO8" s="141">
        <v>0</v>
      </c>
      <c r="AP8" s="141">
        <v>0</v>
      </c>
      <c r="AQ8" s="141">
        <v>0</v>
      </c>
      <c r="AR8" s="141">
        <v>0</v>
      </c>
      <c r="AS8" s="141">
        <f t="shared" si="10"/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v>0</v>
      </c>
      <c r="AY8" s="141">
        <v>0</v>
      </c>
      <c r="AZ8" s="141">
        <v>0</v>
      </c>
      <c r="BA8" s="141">
        <v>0</v>
      </c>
      <c r="BB8" s="141">
        <v>0</v>
      </c>
      <c r="BC8" s="141">
        <v>0</v>
      </c>
      <c r="BD8" s="141">
        <v>0</v>
      </c>
      <c r="BE8" s="141">
        <v>0</v>
      </c>
      <c r="BF8" s="141">
        <v>0</v>
      </c>
      <c r="BG8" s="141">
        <v>0</v>
      </c>
      <c r="BH8" s="141">
        <v>0</v>
      </c>
      <c r="BI8" s="92">
        <v>0</v>
      </c>
      <c r="BJ8" s="92">
        <v>0</v>
      </c>
      <c r="BK8" s="92">
        <v>0</v>
      </c>
      <c r="BL8" s="92">
        <v>0</v>
      </c>
      <c r="BM8" s="92">
        <v>0</v>
      </c>
    </row>
    <row r="9" spans="1:65" s="89" customFormat="1" ht="16.5" customHeight="1">
      <c r="A9" s="137" t="s">
        <v>798</v>
      </c>
      <c r="B9" s="140">
        <f t="shared" si="11"/>
        <v>13697</v>
      </c>
      <c r="C9" s="141">
        <f t="shared" si="2"/>
        <v>11879</v>
      </c>
      <c r="D9" s="141">
        <v>10037</v>
      </c>
      <c r="E9" s="141">
        <v>0</v>
      </c>
      <c r="F9" s="141"/>
      <c r="G9" s="141">
        <v>1842</v>
      </c>
      <c r="H9" s="141">
        <f t="shared" si="3"/>
        <v>1612</v>
      </c>
      <c r="I9" s="141">
        <v>712</v>
      </c>
      <c r="J9" s="141">
        <v>6</v>
      </c>
      <c r="K9" s="141">
        <v>2</v>
      </c>
      <c r="L9" s="141">
        <v>60</v>
      </c>
      <c r="M9" s="141">
        <v>378</v>
      </c>
      <c r="N9" s="141">
        <v>66</v>
      </c>
      <c r="O9" s="141">
        <v>0</v>
      </c>
      <c r="P9" s="141">
        <v>382</v>
      </c>
      <c r="Q9" s="141">
        <v>6</v>
      </c>
      <c r="R9" s="141">
        <v>0</v>
      </c>
      <c r="S9" s="141">
        <f t="shared" si="4"/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f t="shared" si="5"/>
        <v>0</v>
      </c>
      <c r="Z9" s="141">
        <v>0</v>
      </c>
      <c r="AA9" s="141">
        <v>0</v>
      </c>
      <c r="AB9" s="141">
        <f t="shared" si="6"/>
        <v>0</v>
      </c>
      <c r="AC9" s="141">
        <v>0</v>
      </c>
      <c r="AD9" s="141">
        <v>0</v>
      </c>
      <c r="AE9" s="141">
        <v>0</v>
      </c>
      <c r="AF9" s="141">
        <f t="shared" si="7"/>
        <v>0</v>
      </c>
      <c r="AG9" s="141">
        <v>0</v>
      </c>
      <c r="AH9" s="141">
        <v>0</v>
      </c>
      <c r="AI9" s="141">
        <f t="shared" si="8"/>
        <v>0</v>
      </c>
      <c r="AJ9" s="141">
        <v>0</v>
      </c>
      <c r="AK9" s="141">
        <v>0</v>
      </c>
      <c r="AL9" s="141">
        <v>0</v>
      </c>
      <c r="AM9" s="141">
        <f t="shared" si="9"/>
        <v>206</v>
      </c>
      <c r="AN9" s="141">
        <v>206</v>
      </c>
      <c r="AO9" s="141">
        <v>0</v>
      </c>
      <c r="AP9" s="141">
        <v>0</v>
      </c>
      <c r="AQ9" s="141">
        <v>0</v>
      </c>
      <c r="AR9" s="141">
        <v>0</v>
      </c>
      <c r="AS9" s="141">
        <f t="shared" si="10"/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v>0</v>
      </c>
      <c r="BH9" s="141">
        <v>0</v>
      </c>
      <c r="BI9" s="92">
        <v>0</v>
      </c>
      <c r="BJ9" s="92">
        <v>0</v>
      </c>
      <c r="BK9" s="92">
        <v>0</v>
      </c>
      <c r="BL9" s="92">
        <v>0</v>
      </c>
      <c r="BM9" s="92">
        <v>0</v>
      </c>
    </row>
    <row r="10" spans="1:65" s="89" customFormat="1" ht="16.5" customHeight="1">
      <c r="A10" s="137" t="s">
        <v>799</v>
      </c>
      <c r="B10" s="140">
        <f t="shared" si="11"/>
        <v>170791</v>
      </c>
      <c r="C10" s="141">
        <f t="shared" si="2"/>
        <v>5118</v>
      </c>
      <c r="D10" s="141">
        <v>5118</v>
      </c>
      <c r="E10" s="141">
        <v>0</v>
      </c>
      <c r="F10" s="141"/>
      <c r="G10" s="141">
        <v>0</v>
      </c>
      <c r="H10" s="141">
        <f t="shared" si="3"/>
        <v>13289</v>
      </c>
      <c r="I10" s="141">
        <v>13211</v>
      </c>
      <c r="J10" s="141">
        <v>10</v>
      </c>
      <c r="K10" s="141">
        <v>18</v>
      </c>
      <c r="L10" s="141"/>
      <c r="M10" s="141">
        <v>1</v>
      </c>
      <c r="N10" s="141">
        <v>28</v>
      </c>
      <c r="O10" s="141">
        <v>0</v>
      </c>
      <c r="P10" s="141">
        <v>10</v>
      </c>
      <c r="Q10" s="141">
        <v>11</v>
      </c>
      <c r="R10" s="141">
        <v>0</v>
      </c>
      <c r="S10" s="141">
        <f t="shared" si="4"/>
        <v>10004</v>
      </c>
      <c r="T10" s="141">
        <v>9704</v>
      </c>
      <c r="U10" s="141">
        <v>0</v>
      </c>
      <c r="V10" s="141">
        <v>300</v>
      </c>
      <c r="W10" s="141">
        <v>0</v>
      </c>
      <c r="X10" s="141">
        <v>0</v>
      </c>
      <c r="Y10" s="141">
        <f t="shared" si="5"/>
        <v>0</v>
      </c>
      <c r="Z10" s="141">
        <v>0</v>
      </c>
      <c r="AA10" s="141">
        <v>0</v>
      </c>
      <c r="AB10" s="141">
        <f t="shared" si="6"/>
        <v>123987</v>
      </c>
      <c r="AC10" s="141">
        <v>121557</v>
      </c>
      <c r="AD10" s="141">
        <v>2430</v>
      </c>
      <c r="AE10" s="141">
        <v>0</v>
      </c>
      <c r="AF10" s="141">
        <f t="shared" si="7"/>
        <v>5</v>
      </c>
      <c r="AG10" s="141">
        <v>5</v>
      </c>
      <c r="AH10" s="141">
        <v>0</v>
      </c>
      <c r="AI10" s="141">
        <f t="shared" si="8"/>
        <v>0</v>
      </c>
      <c r="AJ10" s="141">
        <v>0</v>
      </c>
      <c r="AK10" s="141">
        <v>0</v>
      </c>
      <c r="AL10" s="141">
        <v>0</v>
      </c>
      <c r="AM10" s="141">
        <f t="shared" si="9"/>
        <v>18388</v>
      </c>
      <c r="AN10" s="141">
        <v>13945</v>
      </c>
      <c r="AO10" s="141">
        <v>381</v>
      </c>
      <c r="AP10" s="141">
        <v>0</v>
      </c>
      <c r="AQ10" s="141">
        <v>14</v>
      </c>
      <c r="AR10" s="141">
        <v>4048</v>
      </c>
      <c r="AS10" s="141">
        <f t="shared" si="10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v>0</v>
      </c>
      <c r="BH10" s="141">
        <v>0</v>
      </c>
      <c r="BI10" s="92">
        <v>0</v>
      </c>
      <c r="BJ10" s="92">
        <v>0</v>
      </c>
      <c r="BK10" s="92">
        <v>0</v>
      </c>
      <c r="BL10" s="92">
        <v>0</v>
      </c>
      <c r="BM10" s="92">
        <v>0</v>
      </c>
    </row>
    <row r="11" spans="1:65" s="89" customFormat="1" ht="16.5" customHeight="1">
      <c r="A11" s="137" t="s">
        <v>800</v>
      </c>
      <c r="B11" s="140">
        <f t="shared" si="11"/>
        <v>771</v>
      </c>
      <c r="C11" s="141">
        <f t="shared" si="2"/>
        <v>271</v>
      </c>
      <c r="D11" s="141">
        <v>271</v>
      </c>
      <c r="E11" s="141">
        <v>0</v>
      </c>
      <c r="F11" s="141"/>
      <c r="G11" s="141">
        <v>0</v>
      </c>
      <c r="H11" s="141">
        <f t="shared" si="3"/>
        <v>451</v>
      </c>
      <c r="I11" s="141">
        <v>15</v>
      </c>
      <c r="J11" s="141">
        <v>1</v>
      </c>
      <c r="K11" s="141">
        <v>0</v>
      </c>
      <c r="L11" s="141"/>
      <c r="M11" s="141">
        <v>1</v>
      </c>
      <c r="N11" s="141">
        <v>1</v>
      </c>
      <c r="O11" s="141">
        <v>0</v>
      </c>
      <c r="P11" s="141">
        <v>7</v>
      </c>
      <c r="Q11" s="141">
        <v>0</v>
      </c>
      <c r="R11" s="141">
        <v>426</v>
      </c>
      <c r="S11" s="141">
        <f t="shared" si="4"/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f t="shared" si="5"/>
        <v>0</v>
      </c>
      <c r="Z11" s="141">
        <v>0</v>
      </c>
      <c r="AA11" s="141">
        <v>0</v>
      </c>
      <c r="AB11" s="141">
        <f t="shared" si="6"/>
        <v>0</v>
      </c>
      <c r="AC11" s="141">
        <v>0</v>
      </c>
      <c r="AD11" s="141">
        <v>0</v>
      </c>
      <c r="AE11" s="141">
        <v>0</v>
      </c>
      <c r="AF11" s="141">
        <f t="shared" si="7"/>
        <v>0</v>
      </c>
      <c r="AG11" s="141">
        <v>0</v>
      </c>
      <c r="AH11" s="141">
        <v>0</v>
      </c>
      <c r="AI11" s="141">
        <f t="shared" si="8"/>
        <v>49</v>
      </c>
      <c r="AJ11" s="141">
        <v>0</v>
      </c>
      <c r="AK11" s="141">
        <v>0</v>
      </c>
      <c r="AL11" s="141">
        <v>49</v>
      </c>
      <c r="AM11" s="141">
        <f t="shared" si="9"/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f t="shared" si="10"/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v>0</v>
      </c>
      <c r="AZ11" s="141">
        <v>0</v>
      </c>
      <c r="BA11" s="141">
        <v>0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v>0</v>
      </c>
      <c r="BH11" s="141">
        <v>0</v>
      </c>
      <c r="BI11" s="92">
        <v>0</v>
      </c>
      <c r="BJ11" s="92">
        <v>0</v>
      </c>
      <c r="BK11" s="92">
        <v>0</v>
      </c>
      <c r="BL11" s="92">
        <v>0</v>
      </c>
      <c r="BM11" s="92">
        <v>0</v>
      </c>
    </row>
    <row r="12" spans="1:65" s="89" customFormat="1" ht="16.5" customHeight="1">
      <c r="A12" s="137" t="s">
        <v>801</v>
      </c>
      <c r="B12" s="140">
        <f t="shared" si="11"/>
        <v>3335</v>
      </c>
      <c r="C12" s="141">
        <f t="shared" si="2"/>
        <v>633</v>
      </c>
      <c r="D12" s="141">
        <v>633</v>
      </c>
      <c r="E12" s="141">
        <v>0</v>
      </c>
      <c r="F12" s="141"/>
      <c r="G12" s="141">
        <v>0</v>
      </c>
      <c r="H12" s="141">
        <f t="shared" si="3"/>
        <v>247</v>
      </c>
      <c r="I12" s="141">
        <v>200</v>
      </c>
      <c r="J12" s="141">
        <v>0</v>
      </c>
      <c r="K12" s="141">
        <v>1</v>
      </c>
      <c r="L12" s="141"/>
      <c r="M12" s="141">
        <v>1</v>
      </c>
      <c r="N12" s="141">
        <v>4</v>
      </c>
      <c r="O12" s="141">
        <v>0</v>
      </c>
      <c r="P12" s="141">
        <v>3</v>
      </c>
      <c r="Q12" s="141">
        <v>0</v>
      </c>
      <c r="R12" s="141">
        <v>38</v>
      </c>
      <c r="S12" s="141">
        <f t="shared" si="4"/>
        <v>142</v>
      </c>
      <c r="T12" s="141">
        <v>0</v>
      </c>
      <c r="U12" s="141">
        <v>0</v>
      </c>
      <c r="V12" s="141">
        <v>142</v>
      </c>
      <c r="W12" s="141">
        <v>0</v>
      </c>
      <c r="X12" s="141">
        <v>0</v>
      </c>
      <c r="Y12" s="141">
        <f t="shared" si="5"/>
        <v>0</v>
      </c>
      <c r="Z12" s="141">
        <v>0</v>
      </c>
      <c r="AA12" s="141">
        <v>0</v>
      </c>
      <c r="AB12" s="141">
        <f t="shared" si="6"/>
        <v>2205</v>
      </c>
      <c r="AC12" s="141">
        <v>2106</v>
      </c>
      <c r="AD12" s="141">
        <v>99</v>
      </c>
      <c r="AE12" s="141">
        <v>0</v>
      </c>
      <c r="AF12" s="141">
        <f t="shared" si="7"/>
        <v>0</v>
      </c>
      <c r="AG12" s="141">
        <v>0</v>
      </c>
      <c r="AH12" s="141">
        <v>0</v>
      </c>
      <c r="AI12" s="141">
        <f t="shared" si="8"/>
        <v>0</v>
      </c>
      <c r="AJ12" s="141">
        <v>0</v>
      </c>
      <c r="AK12" s="141">
        <v>0</v>
      </c>
      <c r="AL12" s="141">
        <v>0</v>
      </c>
      <c r="AM12" s="141">
        <f t="shared" si="9"/>
        <v>108</v>
      </c>
      <c r="AN12" s="141">
        <v>0</v>
      </c>
      <c r="AO12" s="141">
        <v>0</v>
      </c>
      <c r="AP12" s="141">
        <v>0</v>
      </c>
      <c r="AQ12" s="141">
        <v>0</v>
      </c>
      <c r="AR12" s="141">
        <v>108</v>
      </c>
      <c r="AS12" s="141">
        <f t="shared" si="10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v>0</v>
      </c>
      <c r="BH12" s="141">
        <v>0</v>
      </c>
      <c r="BI12" s="92">
        <v>0</v>
      </c>
      <c r="BJ12" s="92">
        <v>0</v>
      </c>
      <c r="BK12" s="92">
        <v>0</v>
      </c>
      <c r="BL12" s="92">
        <v>0</v>
      </c>
      <c r="BM12" s="92">
        <v>0</v>
      </c>
    </row>
    <row r="13" spans="1:65" s="89" customFormat="1" ht="16.5" customHeight="1">
      <c r="A13" s="137" t="s">
        <v>802</v>
      </c>
      <c r="B13" s="140">
        <f t="shared" si="11"/>
        <v>74003</v>
      </c>
      <c r="C13" s="141">
        <f t="shared" si="2"/>
        <v>15844</v>
      </c>
      <c r="D13" s="141">
        <v>1091</v>
      </c>
      <c r="E13" s="141">
        <v>14317</v>
      </c>
      <c r="F13" s="141"/>
      <c r="G13" s="141">
        <v>436</v>
      </c>
      <c r="H13" s="141">
        <f t="shared" si="3"/>
        <v>938</v>
      </c>
      <c r="I13" s="141">
        <v>60</v>
      </c>
      <c r="J13" s="141">
        <v>4</v>
      </c>
      <c r="K13" s="141">
        <v>64</v>
      </c>
      <c r="L13" s="141"/>
      <c r="M13" s="141">
        <v>2</v>
      </c>
      <c r="N13" s="141">
        <v>9</v>
      </c>
      <c r="O13" s="141">
        <v>0</v>
      </c>
      <c r="P13" s="141">
        <v>18</v>
      </c>
      <c r="Q13" s="141">
        <v>0</v>
      </c>
      <c r="R13" s="141">
        <v>781</v>
      </c>
      <c r="S13" s="141">
        <f t="shared" si="4"/>
        <v>5</v>
      </c>
      <c r="T13" s="141">
        <v>0</v>
      </c>
      <c r="U13" s="141">
        <v>0</v>
      </c>
      <c r="V13" s="141">
        <v>0</v>
      </c>
      <c r="W13" s="141">
        <v>5</v>
      </c>
      <c r="X13" s="141">
        <v>0</v>
      </c>
      <c r="Y13" s="141">
        <f t="shared" si="5"/>
        <v>0</v>
      </c>
      <c r="Z13" s="141">
        <v>0</v>
      </c>
      <c r="AA13" s="141">
        <v>0</v>
      </c>
      <c r="AB13" s="141">
        <f t="shared" si="6"/>
        <v>24628</v>
      </c>
      <c r="AC13" s="141">
        <v>24396</v>
      </c>
      <c r="AD13" s="141">
        <v>232</v>
      </c>
      <c r="AE13" s="141">
        <v>0</v>
      </c>
      <c r="AF13" s="141">
        <f t="shared" si="7"/>
        <v>0</v>
      </c>
      <c r="AG13" s="141">
        <v>0</v>
      </c>
      <c r="AH13" s="141">
        <v>0</v>
      </c>
      <c r="AI13" s="141">
        <f t="shared" si="8"/>
        <v>0</v>
      </c>
      <c r="AJ13" s="141">
        <v>0</v>
      </c>
      <c r="AK13" s="141">
        <v>0</v>
      </c>
      <c r="AL13" s="141">
        <v>0</v>
      </c>
      <c r="AM13" s="141">
        <f t="shared" si="9"/>
        <v>32588</v>
      </c>
      <c r="AN13" s="141">
        <v>24987</v>
      </c>
      <c r="AO13" s="141">
        <v>0</v>
      </c>
      <c r="AP13" s="141">
        <v>0</v>
      </c>
      <c r="AQ13" s="141">
        <v>6086</v>
      </c>
      <c r="AR13" s="141">
        <v>1515</v>
      </c>
      <c r="AS13" s="141">
        <f t="shared" si="10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0</v>
      </c>
      <c r="BE13" s="141">
        <v>0</v>
      </c>
      <c r="BF13" s="141">
        <v>0</v>
      </c>
      <c r="BG13" s="141">
        <v>0</v>
      </c>
      <c r="BH13" s="141">
        <v>0</v>
      </c>
      <c r="BI13" s="92">
        <v>0</v>
      </c>
      <c r="BJ13" s="92">
        <v>0</v>
      </c>
      <c r="BK13" s="92">
        <v>0</v>
      </c>
      <c r="BL13" s="92">
        <v>0</v>
      </c>
      <c r="BM13" s="92">
        <v>0</v>
      </c>
    </row>
    <row r="14" spans="1:65" s="89" customFormat="1" ht="16.5" customHeight="1">
      <c r="A14" s="137" t="s">
        <v>803</v>
      </c>
      <c r="B14" s="140">
        <f t="shared" si="11"/>
        <v>45116</v>
      </c>
      <c r="C14" s="141">
        <f t="shared" si="2"/>
        <v>22226</v>
      </c>
      <c r="D14" s="141">
        <v>741</v>
      </c>
      <c r="E14" s="141">
        <v>20755</v>
      </c>
      <c r="F14" s="141"/>
      <c r="G14" s="141">
        <v>730</v>
      </c>
      <c r="H14" s="141">
        <f t="shared" si="3"/>
        <v>6662</v>
      </c>
      <c r="I14" s="141">
        <v>49</v>
      </c>
      <c r="J14" s="141">
        <v>1</v>
      </c>
      <c r="K14" s="141">
        <v>1</v>
      </c>
      <c r="L14" s="141"/>
      <c r="M14" s="141">
        <v>4246</v>
      </c>
      <c r="N14" s="141">
        <v>6</v>
      </c>
      <c r="O14" s="141">
        <v>0</v>
      </c>
      <c r="P14" s="141">
        <v>14</v>
      </c>
      <c r="Q14" s="141">
        <v>0</v>
      </c>
      <c r="R14" s="141">
        <v>2345</v>
      </c>
      <c r="S14" s="141">
        <f t="shared" si="4"/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f t="shared" si="5"/>
        <v>0</v>
      </c>
      <c r="Z14" s="141">
        <v>0</v>
      </c>
      <c r="AA14" s="141">
        <v>0</v>
      </c>
      <c r="AB14" s="141">
        <f t="shared" si="6"/>
        <v>14389</v>
      </c>
      <c r="AC14" s="141">
        <v>14264</v>
      </c>
      <c r="AD14" s="141">
        <v>125</v>
      </c>
      <c r="AE14" s="141">
        <v>0</v>
      </c>
      <c r="AF14" s="141">
        <f t="shared" si="7"/>
        <v>0</v>
      </c>
      <c r="AG14" s="141">
        <v>0</v>
      </c>
      <c r="AH14" s="141">
        <v>0</v>
      </c>
      <c r="AI14" s="141">
        <f t="shared" si="8"/>
        <v>0</v>
      </c>
      <c r="AJ14" s="141">
        <v>0</v>
      </c>
      <c r="AK14" s="141">
        <v>0</v>
      </c>
      <c r="AL14" s="141">
        <v>0</v>
      </c>
      <c r="AM14" s="141">
        <f t="shared" si="9"/>
        <v>1839</v>
      </c>
      <c r="AN14" s="141">
        <v>1673</v>
      </c>
      <c r="AO14" s="141">
        <v>0</v>
      </c>
      <c r="AP14" s="141">
        <v>0</v>
      </c>
      <c r="AQ14" s="141">
        <v>0</v>
      </c>
      <c r="AR14" s="141">
        <v>166</v>
      </c>
      <c r="AS14" s="141">
        <f t="shared" si="10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0</v>
      </c>
      <c r="BE14" s="141">
        <v>0</v>
      </c>
      <c r="BF14" s="141">
        <v>0</v>
      </c>
      <c r="BG14" s="141">
        <v>0</v>
      </c>
      <c r="BH14" s="141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</row>
    <row r="15" spans="1:65" s="89" customFormat="1" ht="16.5" customHeight="1">
      <c r="A15" s="137" t="s">
        <v>804</v>
      </c>
      <c r="B15" s="140">
        <f t="shared" si="11"/>
        <v>5735</v>
      </c>
      <c r="C15" s="141">
        <f t="shared" si="2"/>
        <v>989</v>
      </c>
      <c r="D15" s="141">
        <v>989</v>
      </c>
      <c r="E15" s="141">
        <v>0</v>
      </c>
      <c r="F15" s="141"/>
      <c r="G15" s="141">
        <v>0</v>
      </c>
      <c r="H15" s="141">
        <f t="shared" si="3"/>
        <v>70</v>
      </c>
      <c r="I15" s="141">
        <v>36</v>
      </c>
      <c r="J15" s="141">
        <v>0</v>
      </c>
      <c r="K15" s="141">
        <v>0</v>
      </c>
      <c r="L15" s="141"/>
      <c r="M15" s="141">
        <v>10</v>
      </c>
      <c r="N15" s="141">
        <v>13</v>
      </c>
      <c r="O15" s="141">
        <v>0</v>
      </c>
      <c r="P15" s="141">
        <v>11</v>
      </c>
      <c r="Q15" s="141">
        <v>0</v>
      </c>
      <c r="R15" s="141">
        <v>0</v>
      </c>
      <c r="S15" s="141">
        <f t="shared" si="4"/>
        <v>500</v>
      </c>
      <c r="T15" s="141">
        <v>0</v>
      </c>
      <c r="U15" s="141">
        <v>500</v>
      </c>
      <c r="V15" s="141">
        <v>0</v>
      </c>
      <c r="W15" s="141">
        <v>0</v>
      </c>
      <c r="X15" s="141">
        <v>0</v>
      </c>
      <c r="Y15" s="141">
        <f t="shared" si="5"/>
        <v>1000</v>
      </c>
      <c r="Z15" s="141">
        <v>0</v>
      </c>
      <c r="AA15" s="141">
        <v>1000</v>
      </c>
      <c r="AB15" s="141">
        <f t="shared" si="6"/>
        <v>609</v>
      </c>
      <c r="AC15" s="141">
        <v>584</v>
      </c>
      <c r="AD15" s="141">
        <v>25</v>
      </c>
      <c r="AE15" s="141">
        <v>0</v>
      </c>
      <c r="AF15" s="141">
        <f t="shared" si="7"/>
        <v>40</v>
      </c>
      <c r="AG15" s="141">
        <v>40</v>
      </c>
      <c r="AH15" s="141">
        <v>0</v>
      </c>
      <c r="AI15" s="141">
        <f t="shared" si="8"/>
        <v>0</v>
      </c>
      <c r="AJ15" s="141">
        <v>0</v>
      </c>
      <c r="AK15" s="141">
        <v>0</v>
      </c>
      <c r="AL15" s="141">
        <v>0</v>
      </c>
      <c r="AM15" s="141">
        <f t="shared" si="9"/>
        <v>2527</v>
      </c>
      <c r="AN15" s="141">
        <v>1097</v>
      </c>
      <c r="AO15" s="141">
        <v>0</v>
      </c>
      <c r="AP15" s="141">
        <v>1330</v>
      </c>
      <c r="AQ15" s="141">
        <v>0</v>
      </c>
      <c r="AR15" s="141">
        <v>100</v>
      </c>
      <c r="AS15" s="141">
        <f t="shared" si="10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0</v>
      </c>
      <c r="BE15" s="141">
        <v>0</v>
      </c>
      <c r="BF15" s="141">
        <v>0</v>
      </c>
      <c r="BG15" s="141">
        <v>0</v>
      </c>
      <c r="BH15" s="141">
        <v>0</v>
      </c>
      <c r="BI15" s="92">
        <v>0</v>
      </c>
      <c r="BJ15" s="92">
        <v>0</v>
      </c>
      <c r="BK15" s="92">
        <v>0</v>
      </c>
      <c r="BL15" s="92">
        <v>0</v>
      </c>
      <c r="BM15" s="92">
        <v>0</v>
      </c>
    </row>
    <row r="16" spans="1:65" s="89" customFormat="1" ht="16.5" customHeight="1">
      <c r="A16" s="137" t="s">
        <v>805</v>
      </c>
      <c r="B16" s="140">
        <f t="shared" si="11"/>
        <v>8486</v>
      </c>
      <c r="C16" s="141">
        <f t="shared" si="2"/>
        <v>1124</v>
      </c>
      <c r="D16" s="141">
        <v>1124</v>
      </c>
      <c r="E16" s="141">
        <v>0</v>
      </c>
      <c r="F16" s="141"/>
      <c r="G16" s="141">
        <v>0</v>
      </c>
      <c r="H16" s="141">
        <f t="shared" si="3"/>
        <v>3359</v>
      </c>
      <c r="I16" s="141">
        <v>1828</v>
      </c>
      <c r="J16" s="141">
        <v>1</v>
      </c>
      <c r="K16" s="141">
        <v>3</v>
      </c>
      <c r="L16" s="141"/>
      <c r="M16" s="141">
        <v>0</v>
      </c>
      <c r="N16" s="141">
        <v>12</v>
      </c>
      <c r="O16" s="141">
        <v>0</v>
      </c>
      <c r="P16" s="141">
        <v>3</v>
      </c>
      <c r="Q16" s="141">
        <v>1409</v>
      </c>
      <c r="R16" s="141">
        <v>103</v>
      </c>
      <c r="S16" s="141">
        <f t="shared" si="4"/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f t="shared" si="5"/>
        <v>0</v>
      </c>
      <c r="Z16" s="141">
        <v>0</v>
      </c>
      <c r="AA16" s="141">
        <v>0</v>
      </c>
      <c r="AB16" s="141">
        <f t="shared" si="6"/>
        <v>3978</v>
      </c>
      <c r="AC16" s="141">
        <v>2122</v>
      </c>
      <c r="AD16" s="141">
        <v>1856</v>
      </c>
      <c r="AE16" s="141">
        <v>0</v>
      </c>
      <c r="AF16" s="141">
        <f t="shared" si="7"/>
        <v>0</v>
      </c>
      <c r="AG16" s="141">
        <v>0</v>
      </c>
      <c r="AH16" s="141">
        <v>0</v>
      </c>
      <c r="AI16" s="141">
        <f t="shared" si="8"/>
        <v>0</v>
      </c>
      <c r="AJ16" s="141">
        <v>0</v>
      </c>
      <c r="AK16" s="141">
        <v>0</v>
      </c>
      <c r="AL16" s="141">
        <v>0</v>
      </c>
      <c r="AM16" s="141">
        <f t="shared" si="9"/>
        <v>25</v>
      </c>
      <c r="AN16" s="141">
        <v>25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10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v>0</v>
      </c>
      <c r="BH16" s="141">
        <v>0</v>
      </c>
      <c r="BI16" s="92">
        <v>0</v>
      </c>
      <c r="BJ16" s="92">
        <v>0</v>
      </c>
      <c r="BK16" s="92">
        <v>0</v>
      </c>
      <c r="BL16" s="92">
        <v>0</v>
      </c>
      <c r="BM16" s="92">
        <v>0</v>
      </c>
    </row>
    <row r="17" spans="1:65" s="89" customFormat="1" ht="16.5" customHeight="1">
      <c r="A17" s="137" t="s">
        <v>806</v>
      </c>
      <c r="B17" s="140">
        <f t="shared" si="11"/>
        <v>55092</v>
      </c>
      <c r="C17" s="141">
        <f t="shared" si="2"/>
        <v>5591</v>
      </c>
      <c r="D17" s="141">
        <v>5370</v>
      </c>
      <c r="E17" s="141">
        <v>0</v>
      </c>
      <c r="F17" s="141"/>
      <c r="G17" s="141">
        <v>221</v>
      </c>
      <c r="H17" s="141">
        <f t="shared" si="3"/>
        <v>7037</v>
      </c>
      <c r="I17" s="141">
        <v>145</v>
      </c>
      <c r="J17" s="141">
        <v>9</v>
      </c>
      <c r="K17" s="141">
        <v>9</v>
      </c>
      <c r="L17" s="141"/>
      <c r="M17" s="141">
        <v>439</v>
      </c>
      <c r="N17" s="141">
        <v>35</v>
      </c>
      <c r="O17" s="141">
        <v>0</v>
      </c>
      <c r="P17" s="141">
        <v>56</v>
      </c>
      <c r="Q17" s="141">
        <v>4</v>
      </c>
      <c r="R17" s="141">
        <v>6340</v>
      </c>
      <c r="S17" s="141">
        <f t="shared" si="4"/>
        <v>24830</v>
      </c>
      <c r="T17" s="141">
        <v>0</v>
      </c>
      <c r="U17" s="141">
        <v>20288</v>
      </c>
      <c r="V17" s="141">
        <v>40</v>
      </c>
      <c r="W17" s="141">
        <v>0</v>
      </c>
      <c r="X17" s="141">
        <v>4502</v>
      </c>
      <c r="Y17" s="141">
        <f t="shared" si="5"/>
        <v>1220</v>
      </c>
      <c r="Z17" s="141">
        <v>0</v>
      </c>
      <c r="AA17" s="141">
        <v>1220</v>
      </c>
      <c r="AB17" s="141">
        <f t="shared" si="6"/>
        <v>8731</v>
      </c>
      <c r="AC17" s="141">
        <v>7750</v>
      </c>
      <c r="AD17" s="141">
        <v>981</v>
      </c>
      <c r="AE17" s="141">
        <v>0</v>
      </c>
      <c r="AF17" s="141">
        <f t="shared" si="7"/>
        <v>0</v>
      </c>
      <c r="AG17" s="141">
        <v>0</v>
      </c>
      <c r="AH17" s="141">
        <v>0</v>
      </c>
      <c r="AI17" s="141">
        <f t="shared" si="8"/>
        <v>1902</v>
      </c>
      <c r="AJ17" s="141">
        <v>0</v>
      </c>
      <c r="AK17" s="141">
        <v>1041</v>
      </c>
      <c r="AL17" s="141">
        <v>861</v>
      </c>
      <c r="AM17" s="141">
        <f t="shared" si="9"/>
        <v>5781</v>
      </c>
      <c r="AN17" s="141">
        <v>2496</v>
      </c>
      <c r="AO17" s="141">
        <v>0</v>
      </c>
      <c r="AP17" s="141">
        <v>2652</v>
      </c>
      <c r="AQ17" s="141">
        <v>0</v>
      </c>
      <c r="AR17" s="141">
        <v>633</v>
      </c>
      <c r="AS17" s="141">
        <f t="shared" si="10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0</v>
      </c>
      <c r="BE17" s="141">
        <v>0</v>
      </c>
      <c r="BF17" s="141">
        <v>0</v>
      </c>
      <c r="BG17" s="141">
        <v>0</v>
      </c>
      <c r="BH17" s="141">
        <v>0</v>
      </c>
      <c r="BI17" s="92">
        <v>0</v>
      </c>
      <c r="BJ17" s="92">
        <v>0</v>
      </c>
      <c r="BK17" s="92">
        <v>0</v>
      </c>
      <c r="BL17" s="92">
        <v>0</v>
      </c>
      <c r="BM17" s="92">
        <v>0</v>
      </c>
    </row>
    <row r="18" spans="1:65" s="89" customFormat="1" ht="16.5" customHeight="1">
      <c r="A18" s="137" t="s">
        <v>807</v>
      </c>
      <c r="B18" s="140">
        <f t="shared" si="11"/>
        <v>4666</v>
      </c>
      <c r="C18" s="141">
        <f t="shared" si="2"/>
        <v>412</v>
      </c>
      <c r="D18" s="141">
        <v>412</v>
      </c>
      <c r="E18" s="141">
        <v>0</v>
      </c>
      <c r="F18" s="141"/>
      <c r="G18" s="141">
        <v>0</v>
      </c>
      <c r="H18" s="141">
        <f t="shared" si="3"/>
        <v>35</v>
      </c>
      <c r="I18" s="141">
        <v>18</v>
      </c>
      <c r="J18" s="141">
        <v>0</v>
      </c>
      <c r="K18" s="141">
        <v>0</v>
      </c>
      <c r="L18" s="141"/>
      <c r="M18" s="141">
        <v>1</v>
      </c>
      <c r="N18" s="141">
        <v>6</v>
      </c>
      <c r="O18" s="141">
        <v>0</v>
      </c>
      <c r="P18" s="141">
        <v>10</v>
      </c>
      <c r="Q18" s="141">
        <v>0</v>
      </c>
      <c r="R18" s="141">
        <v>0</v>
      </c>
      <c r="S18" s="141">
        <f t="shared" si="4"/>
        <v>3000</v>
      </c>
      <c r="T18" s="141">
        <v>0</v>
      </c>
      <c r="U18" s="141">
        <v>3000</v>
      </c>
      <c r="V18" s="141">
        <v>0</v>
      </c>
      <c r="W18" s="141">
        <v>0</v>
      </c>
      <c r="X18" s="141">
        <v>0</v>
      </c>
      <c r="Y18" s="141">
        <f t="shared" si="5"/>
        <v>0</v>
      </c>
      <c r="Z18" s="141">
        <v>0</v>
      </c>
      <c r="AA18" s="141">
        <v>0</v>
      </c>
      <c r="AB18" s="141">
        <f t="shared" si="6"/>
        <v>619</v>
      </c>
      <c r="AC18" s="141">
        <v>588</v>
      </c>
      <c r="AD18" s="141">
        <v>31</v>
      </c>
      <c r="AE18" s="141">
        <v>0</v>
      </c>
      <c r="AF18" s="141">
        <f t="shared" si="7"/>
        <v>0</v>
      </c>
      <c r="AG18" s="141">
        <v>0</v>
      </c>
      <c r="AH18" s="141">
        <v>0</v>
      </c>
      <c r="AI18" s="141">
        <f t="shared" si="8"/>
        <v>0</v>
      </c>
      <c r="AJ18" s="141">
        <v>0</v>
      </c>
      <c r="AK18" s="141">
        <v>0</v>
      </c>
      <c r="AL18" s="141">
        <v>0</v>
      </c>
      <c r="AM18" s="141">
        <f t="shared" si="9"/>
        <v>600</v>
      </c>
      <c r="AN18" s="141">
        <v>600</v>
      </c>
      <c r="AO18" s="141">
        <v>0</v>
      </c>
      <c r="AP18" s="141">
        <v>0</v>
      </c>
      <c r="AQ18" s="141">
        <v>0</v>
      </c>
      <c r="AR18" s="141">
        <v>0</v>
      </c>
      <c r="AS18" s="141">
        <f t="shared" si="10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0</v>
      </c>
      <c r="BE18" s="141">
        <v>0</v>
      </c>
      <c r="BF18" s="141">
        <v>0</v>
      </c>
      <c r="BG18" s="141">
        <v>0</v>
      </c>
      <c r="BH18" s="141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</row>
    <row r="19" spans="1:65" s="89" customFormat="1" ht="16.5" customHeight="1">
      <c r="A19" s="137" t="s">
        <v>808</v>
      </c>
      <c r="B19" s="140">
        <f t="shared" si="11"/>
        <v>9087</v>
      </c>
      <c r="C19" s="141">
        <f t="shared" si="2"/>
        <v>121</v>
      </c>
      <c r="D19" s="141">
        <v>121</v>
      </c>
      <c r="E19" s="141">
        <v>0</v>
      </c>
      <c r="F19" s="141"/>
      <c r="G19" s="141">
        <v>0</v>
      </c>
      <c r="H19" s="141">
        <f t="shared" si="3"/>
        <v>26</v>
      </c>
      <c r="I19" s="141">
        <v>18</v>
      </c>
      <c r="J19" s="141">
        <v>0</v>
      </c>
      <c r="K19" s="141">
        <v>0</v>
      </c>
      <c r="L19" s="141"/>
      <c r="M19" s="141">
        <v>1</v>
      </c>
      <c r="N19" s="141">
        <v>0</v>
      </c>
      <c r="O19" s="141">
        <v>0</v>
      </c>
      <c r="P19" s="141">
        <v>7</v>
      </c>
      <c r="Q19" s="141">
        <v>0</v>
      </c>
      <c r="R19" s="141">
        <v>0</v>
      </c>
      <c r="S19" s="141">
        <f t="shared" si="4"/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f t="shared" si="5"/>
        <v>0</v>
      </c>
      <c r="Z19" s="141">
        <v>0</v>
      </c>
      <c r="AA19" s="141">
        <v>0</v>
      </c>
      <c r="AB19" s="141">
        <f t="shared" si="6"/>
        <v>8940</v>
      </c>
      <c r="AC19" s="141">
        <v>7392</v>
      </c>
      <c r="AD19" s="141">
        <v>1548</v>
      </c>
      <c r="AE19" s="141">
        <v>0</v>
      </c>
      <c r="AF19" s="141">
        <f t="shared" si="7"/>
        <v>0</v>
      </c>
      <c r="AG19" s="141">
        <v>0</v>
      </c>
      <c r="AH19" s="141">
        <v>0</v>
      </c>
      <c r="AI19" s="141">
        <f t="shared" si="8"/>
        <v>0</v>
      </c>
      <c r="AJ19" s="141">
        <v>0</v>
      </c>
      <c r="AK19" s="141">
        <v>0</v>
      </c>
      <c r="AL19" s="141">
        <v>0</v>
      </c>
      <c r="AM19" s="141">
        <f t="shared" si="9"/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f t="shared" si="10"/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0</v>
      </c>
      <c r="BE19" s="141">
        <v>0</v>
      </c>
      <c r="BF19" s="141">
        <v>0</v>
      </c>
      <c r="BG19" s="141">
        <v>0</v>
      </c>
      <c r="BH19" s="141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</row>
    <row r="20" spans="1:65" s="89" customFormat="1" ht="16.5" customHeight="1">
      <c r="A20" s="137" t="s">
        <v>809</v>
      </c>
      <c r="B20" s="140">
        <f t="shared" si="11"/>
        <v>346</v>
      </c>
      <c r="C20" s="141">
        <f t="shared" si="2"/>
        <v>313</v>
      </c>
      <c r="D20" s="141">
        <v>311</v>
      </c>
      <c r="E20" s="141">
        <v>0</v>
      </c>
      <c r="F20" s="141"/>
      <c r="G20" s="141">
        <v>2</v>
      </c>
      <c r="H20" s="141">
        <f t="shared" si="3"/>
        <v>33</v>
      </c>
      <c r="I20" s="141">
        <v>25</v>
      </c>
      <c r="J20" s="141">
        <v>1</v>
      </c>
      <c r="K20" s="141">
        <v>0</v>
      </c>
      <c r="L20" s="141"/>
      <c r="M20" s="141">
        <v>0</v>
      </c>
      <c r="N20" s="141">
        <v>1</v>
      </c>
      <c r="O20" s="141">
        <v>0</v>
      </c>
      <c r="P20" s="141">
        <v>4</v>
      </c>
      <c r="Q20" s="141">
        <v>2</v>
      </c>
      <c r="R20" s="141">
        <v>0</v>
      </c>
      <c r="S20" s="141">
        <f t="shared" si="4"/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f t="shared" si="5"/>
        <v>0</v>
      </c>
      <c r="Z20" s="141">
        <v>0</v>
      </c>
      <c r="AA20" s="141">
        <v>0</v>
      </c>
      <c r="AB20" s="141">
        <f t="shared" si="6"/>
        <v>0</v>
      </c>
      <c r="AC20" s="141">
        <v>0</v>
      </c>
      <c r="AD20" s="141">
        <v>0</v>
      </c>
      <c r="AE20" s="141">
        <v>0</v>
      </c>
      <c r="AF20" s="141">
        <f t="shared" si="7"/>
        <v>0</v>
      </c>
      <c r="AG20" s="141">
        <v>0</v>
      </c>
      <c r="AH20" s="141">
        <v>0</v>
      </c>
      <c r="AI20" s="141">
        <f t="shared" si="8"/>
        <v>0</v>
      </c>
      <c r="AJ20" s="141">
        <v>0</v>
      </c>
      <c r="AK20" s="141">
        <v>0</v>
      </c>
      <c r="AL20" s="141">
        <v>0</v>
      </c>
      <c r="AM20" s="141">
        <f t="shared" si="9"/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10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0</v>
      </c>
      <c r="BE20" s="141">
        <v>0</v>
      </c>
      <c r="BF20" s="141">
        <v>0</v>
      </c>
      <c r="BG20" s="141">
        <v>0</v>
      </c>
      <c r="BH20" s="141">
        <v>0</v>
      </c>
      <c r="BI20" s="92">
        <v>0</v>
      </c>
      <c r="BJ20" s="92">
        <v>0</v>
      </c>
      <c r="BK20" s="92">
        <v>0</v>
      </c>
      <c r="BL20" s="92">
        <v>0</v>
      </c>
      <c r="BM20" s="92">
        <v>0</v>
      </c>
    </row>
    <row r="21" spans="1:65" s="89" customFormat="1" ht="16.5" customHeight="1">
      <c r="A21" s="137" t="s">
        <v>810</v>
      </c>
      <c r="B21" s="140">
        <f t="shared" si="11"/>
        <v>7354</v>
      </c>
      <c r="C21" s="141">
        <f t="shared" si="2"/>
        <v>1902</v>
      </c>
      <c r="D21" s="141">
        <v>1719</v>
      </c>
      <c r="E21" s="141">
        <v>0</v>
      </c>
      <c r="F21" s="141"/>
      <c r="G21" s="141">
        <v>183</v>
      </c>
      <c r="H21" s="141">
        <f t="shared" si="3"/>
        <v>134</v>
      </c>
      <c r="I21" s="141">
        <v>103</v>
      </c>
      <c r="J21" s="141">
        <v>0</v>
      </c>
      <c r="K21" s="141">
        <v>0</v>
      </c>
      <c r="L21" s="141"/>
      <c r="M21" s="141">
        <v>3</v>
      </c>
      <c r="N21" s="141">
        <v>20</v>
      </c>
      <c r="O21" s="141">
        <v>0</v>
      </c>
      <c r="P21" s="141">
        <v>7</v>
      </c>
      <c r="Q21" s="141">
        <v>1</v>
      </c>
      <c r="R21" s="141">
        <v>0</v>
      </c>
      <c r="S21" s="141">
        <f t="shared" si="4"/>
        <v>2300</v>
      </c>
      <c r="T21" s="141">
        <v>0</v>
      </c>
      <c r="U21" s="141">
        <v>2300</v>
      </c>
      <c r="V21" s="141">
        <v>0</v>
      </c>
      <c r="W21" s="141">
        <v>0</v>
      </c>
      <c r="X21" s="141">
        <v>0</v>
      </c>
      <c r="Y21" s="141">
        <f t="shared" si="5"/>
        <v>0</v>
      </c>
      <c r="Z21" s="141">
        <v>0</v>
      </c>
      <c r="AA21" s="141">
        <v>0</v>
      </c>
      <c r="AB21" s="141">
        <f t="shared" si="6"/>
        <v>3002</v>
      </c>
      <c r="AC21" s="141">
        <v>1620</v>
      </c>
      <c r="AD21" s="141">
        <v>1382</v>
      </c>
      <c r="AE21" s="141">
        <v>0</v>
      </c>
      <c r="AF21" s="141">
        <f t="shared" si="7"/>
        <v>0</v>
      </c>
      <c r="AG21" s="141">
        <v>0</v>
      </c>
      <c r="AH21" s="141">
        <v>0</v>
      </c>
      <c r="AI21" s="141">
        <f t="shared" si="8"/>
        <v>0</v>
      </c>
      <c r="AJ21" s="141">
        <v>0</v>
      </c>
      <c r="AK21" s="141">
        <v>0</v>
      </c>
      <c r="AL21" s="141">
        <v>0</v>
      </c>
      <c r="AM21" s="141">
        <f t="shared" si="9"/>
        <v>16</v>
      </c>
      <c r="AN21" s="141">
        <v>16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10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0</v>
      </c>
      <c r="BE21" s="141">
        <v>0</v>
      </c>
      <c r="BF21" s="141">
        <v>0</v>
      </c>
      <c r="BG21" s="141">
        <v>0</v>
      </c>
      <c r="BH21" s="141">
        <v>0</v>
      </c>
      <c r="BI21" s="92">
        <v>0</v>
      </c>
      <c r="BJ21" s="92">
        <v>0</v>
      </c>
      <c r="BK21" s="92">
        <v>0</v>
      </c>
      <c r="BL21" s="92">
        <v>0</v>
      </c>
      <c r="BM21" s="92">
        <v>0</v>
      </c>
    </row>
    <row r="22" spans="1:65" s="89" customFormat="1" ht="16.5" customHeight="1">
      <c r="A22" s="137" t="s">
        <v>811</v>
      </c>
      <c r="B22" s="140">
        <f t="shared" si="11"/>
        <v>29055</v>
      </c>
      <c r="C22" s="141">
        <f t="shared" si="2"/>
        <v>3539</v>
      </c>
      <c r="D22" s="141">
        <v>0</v>
      </c>
      <c r="E22" s="141">
        <v>0</v>
      </c>
      <c r="F22" s="141">
        <v>3539</v>
      </c>
      <c r="G22" s="141">
        <v>0</v>
      </c>
      <c r="H22" s="141">
        <f t="shared" si="3"/>
        <v>0</v>
      </c>
      <c r="I22" s="141">
        <v>0</v>
      </c>
      <c r="J22" s="141">
        <v>0</v>
      </c>
      <c r="K22" s="141">
        <v>0</v>
      </c>
      <c r="L22" s="141"/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f t="shared" si="4"/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f t="shared" si="5"/>
        <v>2000</v>
      </c>
      <c r="Z22" s="141">
        <v>2000</v>
      </c>
      <c r="AA22" s="141">
        <v>0</v>
      </c>
      <c r="AB22" s="141">
        <f t="shared" si="6"/>
        <v>9852</v>
      </c>
      <c r="AC22" s="141">
        <v>9852</v>
      </c>
      <c r="AD22" s="141">
        <v>0</v>
      </c>
      <c r="AE22" s="141">
        <v>0</v>
      </c>
      <c r="AF22" s="141">
        <f t="shared" si="7"/>
        <v>0</v>
      </c>
      <c r="AG22" s="141">
        <v>0</v>
      </c>
      <c r="AH22" s="141">
        <v>0</v>
      </c>
      <c r="AI22" s="141">
        <f t="shared" si="8"/>
        <v>0</v>
      </c>
      <c r="AJ22" s="141">
        <v>0</v>
      </c>
      <c r="AK22" s="141">
        <v>0</v>
      </c>
      <c r="AL22" s="141">
        <v>0</v>
      </c>
      <c r="AM22" s="141">
        <f t="shared" si="9"/>
        <v>13664</v>
      </c>
      <c r="AN22" s="141">
        <v>0</v>
      </c>
      <c r="AO22" s="141">
        <v>0</v>
      </c>
      <c r="AP22" s="141">
        <v>0</v>
      </c>
      <c r="AQ22" s="141">
        <v>0</v>
      </c>
      <c r="AR22" s="141">
        <v>13664</v>
      </c>
      <c r="AS22" s="141">
        <f t="shared" si="10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0</v>
      </c>
      <c r="BE22" s="141">
        <v>0</v>
      </c>
      <c r="BF22" s="141">
        <v>0</v>
      </c>
      <c r="BG22" s="141">
        <v>0</v>
      </c>
      <c r="BH22" s="141">
        <v>0</v>
      </c>
      <c r="BI22" s="92">
        <v>0</v>
      </c>
      <c r="BJ22" s="92">
        <v>0</v>
      </c>
      <c r="BK22" s="92">
        <v>0</v>
      </c>
      <c r="BL22" s="92">
        <v>0</v>
      </c>
      <c r="BM22" s="92">
        <v>0</v>
      </c>
    </row>
    <row r="23" spans="1:65" s="89" customFormat="1" ht="16.5" customHeight="1">
      <c r="A23" s="137" t="s">
        <v>812</v>
      </c>
      <c r="B23" s="140">
        <f t="shared" si="11"/>
        <v>677</v>
      </c>
      <c r="C23" s="141">
        <f t="shared" si="2"/>
        <v>166</v>
      </c>
      <c r="D23" s="141">
        <v>146</v>
      </c>
      <c r="E23" s="141">
        <v>0</v>
      </c>
      <c r="F23" s="141"/>
      <c r="G23" s="141">
        <v>20</v>
      </c>
      <c r="H23" s="141">
        <f t="shared" si="3"/>
        <v>10</v>
      </c>
      <c r="I23" s="141">
        <v>10</v>
      </c>
      <c r="J23" s="141">
        <v>0</v>
      </c>
      <c r="K23" s="141">
        <v>0</v>
      </c>
      <c r="L23" s="141"/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f t="shared" si="4"/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f t="shared" si="5"/>
        <v>0</v>
      </c>
      <c r="Z23" s="141">
        <v>0</v>
      </c>
      <c r="AA23" s="141">
        <v>0</v>
      </c>
      <c r="AB23" s="141">
        <f t="shared" si="6"/>
        <v>0</v>
      </c>
      <c r="AC23" s="141">
        <v>0</v>
      </c>
      <c r="AD23" s="141">
        <v>0</v>
      </c>
      <c r="AE23" s="141">
        <v>0</v>
      </c>
      <c r="AF23" s="141">
        <f t="shared" si="7"/>
        <v>0</v>
      </c>
      <c r="AG23" s="141">
        <v>0</v>
      </c>
      <c r="AH23" s="141">
        <v>0</v>
      </c>
      <c r="AI23" s="141">
        <f t="shared" si="8"/>
        <v>501</v>
      </c>
      <c r="AJ23" s="141">
        <v>501</v>
      </c>
      <c r="AK23" s="141">
        <v>0</v>
      </c>
      <c r="AL23" s="141">
        <v>0</v>
      </c>
      <c r="AM23" s="141">
        <f t="shared" si="9"/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10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0</v>
      </c>
      <c r="BE23" s="141">
        <v>0</v>
      </c>
      <c r="BF23" s="141">
        <v>0</v>
      </c>
      <c r="BG23" s="141">
        <v>0</v>
      </c>
      <c r="BH23" s="141">
        <v>0</v>
      </c>
      <c r="BI23" s="92">
        <v>0</v>
      </c>
      <c r="BJ23" s="92">
        <v>0</v>
      </c>
      <c r="BK23" s="92">
        <v>0</v>
      </c>
      <c r="BL23" s="92">
        <v>0</v>
      </c>
      <c r="BM23" s="92">
        <v>0</v>
      </c>
    </row>
    <row r="24" spans="1:65" s="89" customFormat="1" ht="16.5" customHeight="1">
      <c r="A24" s="137" t="s">
        <v>813</v>
      </c>
      <c r="B24" s="140">
        <f t="shared" si="11"/>
        <v>6254</v>
      </c>
      <c r="C24" s="141">
        <f t="shared" si="2"/>
        <v>709</v>
      </c>
      <c r="D24" s="141">
        <v>667</v>
      </c>
      <c r="E24" s="141">
        <v>0</v>
      </c>
      <c r="F24" s="141"/>
      <c r="G24" s="141">
        <v>42</v>
      </c>
      <c r="H24" s="141">
        <f t="shared" si="3"/>
        <v>428</v>
      </c>
      <c r="I24" s="141">
        <v>54</v>
      </c>
      <c r="J24" s="141">
        <v>5</v>
      </c>
      <c r="K24" s="141">
        <v>7</v>
      </c>
      <c r="L24" s="141">
        <v>33</v>
      </c>
      <c r="M24" s="141">
        <v>198</v>
      </c>
      <c r="N24" s="141">
        <v>2</v>
      </c>
      <c r="O24" s="141">
        <v>0</v>
      </c>
      <c r="P24" s="141">
        <v>95</v>
      </c>
      <c r="Q24" s="141">
        <v>18</v>
      </c>
      <c r="R24" s="141">
        <v>16</v>
      </c>
      <c r="S24" s="141">
        <f t="shared" si="4"/>
        <v>4000</v>
      </c>
      <c r="T24" s="141">
        <v>0</v>
      </c>
      <c r="U24" s="141">
        <v>4000</v>
      </c>
      <c r="V24" s="141">
        <v>0</v>
      </c>
      <c r="W24" s="141">
        <v>0</v>
      </c>
      <c r="X24" s="141">
        <v>0</v>
      </c>
      <c r="Y24" s="141">
        <f t="shared" si="5"/>
        <v>0</v>
      </c>
      <c r="Z24" s="141">
        <v>0</v>
      </c>
      <c r="AA24" s="141">
        <v>0</v>
      </c>
      <c r="AB24" s="141">
        <f t="shared" si="6"/>
        <v>1066</v>
      </c>
      <c r="AC24" s="141">
        <v>1029</v>
      </c>
      <c r="AD24" s="141">
        <v>37</v>
      </c>
      <c r="AE24" s="141">
        <v>0</v>
      </c>
      <c r="AF24" s="141">
        <f t="shared" si="7"/>
        <v>0</v>
      </c>
      <c r="AG24" s="141">
        <v>0</v>
      </c>
      <c r="AH24" s="141">
        <v>0</v>
      </c>
      <c r="AI24" s="141">
        <f t="shared" si="8"/>
        <v>0</v>
      </c>
      <c r="AJ24" s="141">
        <v>0</v>
      </c>
      <c r="AK24" s="141">
        <v>0</v>
      </c>
      <c r="AL24" s="141">
        <v>0</v>
      </c>
      <c r="AM24" s="141">
        <f t="shared" si="9"/>
        <v>51</v>
      </c>
      <c r="AN24" s="141">
        <v>51</v>
      </c>
      <c r="AO24" s="141">
        <v>0</v>
      </c>
      <c r="AP24" s="141">
        <v>0</v>
      </c>
      <c r="AQ24" s="141">
        <v>0</v>
      </c>
      <c r="AR24" s="141">
        <v>0</v>
      </c>
      <c r="AS24" s="141">
        <f t="shared" si="10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0</v>
      </c>
      <c r="BE24" s="141">
        <v>0</v>
      </c>
      <c r="BF24" s="141">
        <v>0</v>
      </c>
      <c r="BG24" s="141">
        <v>0</v>
      </c>
      <c r="BH24" s="141">
        <v>0</v>
      </c>
      <c r="BI24" s="92">
        <v>0</v>
      </c>
      <c r="BJ24" s="92">
        <v>0</v>
      </c>
      <c r="BK24" s="92">
        <v>0</v>
      </c>
      <c r="BL24" s="92">
        <v>0</v>
      </c>
      <c r="BM24" s="92">
        <v>0</v>
      </c>
    </row>
    <row r="25" spans="1:65" s="89" customFormat="1" ht="16.5" customHeight="1">
      <c r="A25" s="138" t="s">
        <v>814</v>
      </c>
      <c r="B25" s="140">
        <f t="shared" si="11"/>
        <v>273</v>
      </c>
      <c r="C25" s="141">
        <f t="shared" si="2"/>
        <v>0</v>
      </c>
      <c r="D25" s="142">
        <v>0</v>
      </c>
      <c r="E25" s="142">
        <v>0</v>
      </c>
      <c r="F25" s="142"/>
      <c r="G25" s="142">
        <v>0</v>
      </c>
      <c r="H25" s="141">
        <f t="shared" si="3"/>
        <v>0</v>
      </c>
      <c r="I25" s="142">
        <v>0</v>
      </c>
      <c r="J25" s="142">
        <v>0</v>
      </c>
      <c r="K25" s="142">
        <v>0</v>
      </c>
      <c r="L25" s="142"/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1">
        <f t="shared" si="4"/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1">
        <f t="shared" si="5"/>
        <v>0</v>
      </c>
      <c r="Z25" s="142">
        <v>0</v>
      </c>
      <c r="AA25" s="142">
        <v>0</v>
      </c>
      <c r="AB25" s="141">
        <f t="shared" si="6"/>
        <v>0</v>
      </c>
      <c r="AC25" s="142">
        <v>0</v>
      </c>
      <c r="AD25" s="142">
        <v>0</v>
      </c>
      <c r="AE25" s="142">
        <v>0</v>
      </c>
      <c r="AF25" s="141">
        <f t="shared" si="7"/>
        <v>0</v>
      </c>
      <c r="AG25" s="142">
        <v>0</v>
      </c>
      <c r="AH25" s="142">
        <v>0</v>
      </c>
      <c r="AI25" s="141">
        <f t="shared" si="8"/>
        <v>0</v>
      </c>
      <c r="AJ25" s="142">
        <v>0</v>
      </c>
      <c r="AK25" s="142">
        <v>0</v>
      </c>
      <c r="AL25" s="142">
        <v>0</v>
      </c>
      <c r="AM25" s="141">
        <f t="shared" si="9"/>
        <v>0</v>
      </c>
      <c r="AN25" s="142">
        <v>0</v>
      </c>
      <c r="AO25" s="142">
        <v>0</v>
      </c>
      <c r="AP25" s="142">
        <v>0</v>
      </c>
      <c r="AQ25" s="142">
        <v>0</v>
      </c>
      <c r="AR25" s="142">
        <v>0</v>
      </c>
      <c r="AS25" s="141">
        <f t="shared" si="10"/>
        <v>273</v>
      </c>
      <c r="AT25" s="142">
        <v>3</v>
      </c>
      <c r="AU25" s="142">
        <v>270</v>
      </c>
      <c r="AV25" s="142">
        <v>0</v>
      </c>
      <c r="AW25" s="142">
        <v>0</v>
      </c>
      <c r="AX25" s="142">
        <v>0</v>
      </c>
      <c r="AY25" s="142">
        <v>0</v>
      </c>
      <c r="AZ25" s="142">
        <v>0</v>
      </c>
      <c r="BA25" s="142">
        <v>0</v>
      </c>
      <c r="BB25" s="142">
        <v>0</v>
      </c>
      <c r="BC25" s="142">
        <v>0</v>
      </c>
      <c r="BD25" s="142">
        <v>0</v>
      </c>
      <c r="BE25" s="142">
        <v>0</v>
      </c>
      <c r="BF25" s="142">
        <v>0</v>
      </c>
      <c r="BG25" s="142">
        <v>0</v>
      </c>
      <c r="BH25" s="141">
        <v>0</v>
      </c>
      <c r="BI25" s="92">
        <v>0</v>
      </c>
      <c r="BJ25" s="92">
        <v>0</v>
      </c>
      <c r="BK25" s="92">
        <v>0</v>
      </c>
      <c r="BL25" s="92">
        <v>0</v>
      </c>
      <c r="BM25" s="92">
        <v>0</v>
      </c>
    </row>
    <row r="26" spans="1:65" s="89" customFormat="1" ht="16.5" customHeight="1">
      <c r="A26" s="139" t="s">
        <v>815</v>
      </c>
      <c r="B26" s="140">
        <f t="shared" si="11"/>
        <v>10944</v>
      </c>
      <c r="C26" s="141">
        <f t="shared" si="2"/>
        <v>0</v>
      </c>
      <c r="D26" s="143">
        <v>0</v>
      </c>
      <c r="E26" s="143">
        <v>0</v>
      </c>
      <c r="F26" s="143"/>
      <c r="G26" s="143">
        <v>0</v>
      </c>
      <c r="H26" s="141">
        <f t="shared" si="3"/>
        <v>0</v>
      </c>
      <c r="I26" s="143">
        <v>0</v>
      </c>
      <c r="J26" s="143">
        <v>0</v>
      </c>
      <c r="K26" s="143">
        <v>0</v>
      </c>
      <c r="L26" s="143"/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1">
        <f t="shared" si="4"/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1">
        <f t="shared" si="5"/>
        <v>0</v>
      </c>
      <c r="Z26" s="143">
        <v>0</v>
      </c>
      <c r="AA26" s="143">
        <v>0</v>
      </c>
      <c r="AB26" s="141">
        <f t="shared" si="6"/>
        <v>0</v>
      </c>
      <c r="AC26" s="143">
        <v>0</v>
      </c>
      <c r="AD26" s="143">
        <v>0</v>
      </c>
      <c r="AE26" s="143">
        <v>0</v>
      </c>
      <c r="AF26" s="141">
        <f t="shared" si="7"/>
        <v>0</v>
      </c>
      <c r="AG26" s="143">
        <v>0</v>
      </c>
      <c r="AH26" s="143">
        <v>0</v>
      </c>
      <c r="AI26" s="141">
        <f t="shared" si="8"/>
        <v>0</v>
      </c>
      <c r="AJ26" s="143">
        <v>0</v>
      </c>
      <c r="AK26" s="143">
        <v>0</v>
      </c>
      <c r="AL26" s="143">
        <v>0</v>
      </c>
      <c r="AM26" s="141">
        <f t="shared" si="9"/>
        <v>0</v>
      </c>
      <c r="AN26" s="143">
        <v>0</v>
      </c>
      <c r="AO26" s="143">
        <v>0</v>
      </c>
      <c r="AP26" s="143">
        <v>0</v>
      </c>
      <c r="AQ26" s="143">
        <v>0</v>
      </c>
      <c r="AR26" s="143">
        <v>0</v>
      </c>
      <c r="AS26" s="141">
        <f t="shared" si="10"/>
        <v>10944</v>
      </c>
      <c r="AT26" s="143">
        <v>10580</v>
      </c>
      <c r="AU26" s="143">
        <v>364</v>
      </c>
      <c r="AV26" s="143">
        <v>0</v>
      </c>
      <c r="AW26" s="143">
        <v>0</v>
      </c>
      <c r="AX26" s="143">
        <v>0</v>
      </c>
      <c r="AY26" s="143">
        <v>0</v>
      </c>
      <c r="AZ26" s="143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43">
        <v>0</v>
      </c>
      <c r="BG26" s="143">
        <v>0</v>
      </c>
      <c r="BH26" s="144">
        <v>0</v>
      </c>
      <c r="BI26" s="92">
        <v>0</v>
      </c>
      <c r="BJ26" s="92">
        <v>0</v>
      </c>
      <c r="BK26" s="92">
        <v>0</v>
      </c>
      <c r="BL26" s="92">
        <v>0</v>
      </c>
      <c r="BM26" s="92">
        <v>0</v>
      </c>
    </row>
    <row r="27" spans="1:60" ht="16.5" customHeight="1">
      <c r="A27" s="139" t="s">
        <v>816</v>
      </c>
      <c r="B27" s="140">
        <f t="shared" si="11"/>
        <v>9000</v>
      </c>
      <c r="C27" s="141">
        <f t="shared" si="2"/>
        <v>0</v>
      </c>
      <c r="D27" s="145"/>
      <c r="E27" s="145"/>
      <c r="F27" s="145"/>
      <c r="G27" s="145"/>
      <c r="H27" s="141">
        <f t="shared" si="3"/>
        <v>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1">
        <f t="shared" si="4"/>
        <v>0</v>
      </c>
      <c r="T27" s="145"/>
      <c r="U27" s="145"/>
      <c r="V27" s="145"/>
      <c r="W27" s="145"/>
      <c r="X27" s="145"/>
      <c r="Y27" s="141">
        <f t="shared" si="5"/>
        <v>0</v>
      </c>
      <c r="Z27" s="145"/>
      <c r="AA27" s="145"/>
      <c r="AB27" s="141">
        <f t="shared" si="6"/>
        <v>0</v>
      </c>
      <c r="AC27" s="145"/>
      <c r="AD27" s="145"/>
      <c r="AE27" s="145"/>
      <c r="AF27" s="141">
        <f t="shared" si="7"/>
        <v>0</v>
      </c>
      <c r="AG27" s="145"/>
      <c r="AH27" s="145"/>
      <c r="AI27" s="141">
        <f t="shared" si="8"/>
        <v>0</v>
      </c>
      <c r="AJ27" s="145"/>
      <c r="AK27" s="145"/>
      <c r="AL27" s="145"/>
      <c r="AM27" s="141">
        <f t="shared" si="9"/>
        <v>0</v>
      </c>
      <c r="AN27" s="145"/>
      <c r="AO27" s="145"/>
      <c r="AP27" s="145"/>
      <c r="AQ27" s="145"/>
      <c r="AR27" s="145"/>
      <c r="AS27" s="141">
        <f t="shared" si="10"/>
        <v>0</v>
      </c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3">
        <v>9000</v>
      </c>
      <c r="BH27" s="146"/>
    </row>
  </sheetData>
  <sheetProtection/>
  <mergeCells count="18">
    <mergeCell ref="A2:L2"/>
    <mergeCell ref="M2:Y2"/>
    <mergeCell ref="Z2:AL2"/>
    <mergeCell ref="AM2:BG2"/>
    <mergeCell ref="A3:BK3"/>
    <mergeCell ref="C4:G4"/>
    <mergeCell ref="H4:R4"/>
    <mergeCell ref="S4:X4"/>
    <mergeCell ref="Y4:AA4"/>
    <mergeCell ref="AB4:AD4"/>
    <mergeCell ref="BF4:BH4"/>
    <mergeCell ref="BI4:BM4"/>
    <mergeCell ref="AF4:AH4"/>
    <mergeCell ref="AI4:AL4"/>
    <mergeCell ref="AM4:AR4"/>
    <mergeCell ref="AS4:AW4"/>
    <mergeCell ref="AX4:AZ4"/>
    <mergeCell ref="BA4:BE4"/>
  </mergeCells>
  <printOptions/>
  <pageMargins left="0.71" right="0.39" top="0.55" bottom="0.55" header="0.31" footer="0.31"/>
  <pageSetup firstPageNumber="65" useFirstPageNumber="1" horizontalDpi="600" verticalDpi="600" orientation="landscape" paperSize="9" r:id="rId1"/>
  <headerFooter>
    <oddFooter>&amp;C— &amp;P 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E326"/>
  <sheetViews>
    <sheetView showGridLines="0" showZeros="0" showOutlineSymbols="0" zoomScale="120" zoomScaleNormal="120" zoomScalePageLayoutView="0" workbookViewId="0" topLeftCell="A1">
      <pane xSplit="1" ySplit="5" topLeftCell="B29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36" sqref="J336"/>
    </sheetView>
  </sheetViews>
  <sheetFormatPr defaultColWidth="9.00390625" defaultRowHeight="14.25"/>
  <cols>
    <col min="1" max="1" width="32.75390625" style="61" customWidth="1"/>
    <col min="2" max="2" width="9.25390625" style="61" customWidth="1"/>
    <col min="3" max="3" width="10.00390625" style="61" customWidth="1"/>
    <col min="4" max="4" width="12.125" style="61" customWidth="1"/>
    <col min="5" max="5" width="7.50390625" style="61" customWidth="1"/>
    <col min="6" max="16384" width="9.00390625" style="61" customWidth="1"/>
  </cols>
  <sheetData>
    <row r="1" ht="15.75" customHeight="1">
      <c r="A1" s="62" t="s">
        <v>909</v>
      </c>
    </row>
    <row r="2" spans="1:5" ht="39.75" customHeight="1">
      <c r="A2" s="221" t="s">
        <v>915</v>
      </c>
      <c r="B2" s="221"/>
      <c r="C2" s="221"/>
      <c r="D2" s="221"/>
      <c r="E2" s="221"/>
    </row>
    <row r="3" spans="1:5" ht="14.25" customHeight="1">
      <c r="A3" s="63"/>
      <c r="B3" s="63"/>
      <c r="C3" s="63"/>
      <c r="D3" s="197" t="s">
        <v>2</v>
      </c>
      <c r="E3" s="184"/>
    </row>
    <row r="4" spans="1:5" ht="18" customHeight="1">
      <c r="A4" s="201" t="s">
        <v>4</v>
      </c>
      <c r="B4" s="198" t="s">
        <v>916</v>
      </c>
      <c r="C4" s="199"/>
      <c r="D4" s="200"/>
      <c r="E4" s="202" t="s">
        <v>688</v>
      </c>
    </row>
    <row r="5" spans="1:5" ht="19.5" customHeight="1">
      <c r="A5" s="201"/>
      <c r="B5" s="64" t="s">
        <v>689</v>
      </c>
      <c r="C5" s="64" t="s">
        <v>817</v>
      </c>
      <c r="D5" s="64" t="s">
        <v>818</v>
      </c>
      <c r="E5" s="203"/>
    </row>
    <row r="6" spans="1:5" ht="17.25" customHeight="1">
      <c r="A6" s="65" t="s">
        <v>45</v>
      </c>
      <c r="B6" s="66">
        <f>B7+B11+B14+B18+B20+B23+B28+B30+B33+B36+B40+B43+B45+B47+B51+B54+B56+B59+B62+B69+B65</f>
        <v>23143</v>
      </c>
      <c r="C6" s="66">
        <f>B6-D6</f>
        <v>22763</v>
      </c>
      <c r="D6" s="66">
        <f>D7+D11+D14+D18+D20+D23+D28+D30+D33+D36+D40+D43+D45+D47+D51+D54+D56+D59+D62+D69+D65</f>
        <v>380</v>
      </c>
      <c r="E6" s="67"/>
    </row>
    <row r="7" spans="1:5" ht="17.25" customHeight="1">
      <c r="A7" s="68" t="s">
        <v>46</v>
      </c>
      <c r="B7" s="66">
        <f>SUM(B8:B10)</f>
        <v>1107</v>
      </c>
      <c r="C7" s="66">
        <f aca="true" t="shared" si="0" ref="C7:C70">B7-D7</f>
        <v>1107</v>
      </c>
      <c r="D7" s="66"/>
      <c r="E7" s="67"/>
    </row>
    <row r="8" spans="1:5" ht="17.25" customHeight="1">
      <c r="A8" s="69" t="s">
        <v>47</v>
      </c>
      <c r="B8" s="66">
        <v>839</v>
      </c>
      <c r="C8" s="66">
        <f t="shared" si="0"/>
        <v>839</v>
      </c>
      <c r="D8" s="66"/>
      <c r="E8" s="67"/>
    </row>
    <row r="9" spans="1:5" ht="17.25" customHeight="1">
      <c r="A9" s="69" t="s">
        <v>49</v>
      </c>
      <c r="B9" s="66">
        <v>145</v>
      </c>
      <c r="C9" s="66">
        <f t="shared" si="0"/>
        <v>145</v>
      </c>
      <c r="D9" s="66"/>
      <c r="E9" s="67"/>
    </row>
    <row r="10" spans="1:5" ht="17.25" customHeight="1">
      <c r="A10" s="69" t="s">
        <v>50</v>
      </c>
      <c r="B10" s="66">
        <v>123</v>
      </c>
      <c r="C10" s="66">
        <f t="shared" si="0"/>
        <v>123</v>
      </c>
      <c r="D10" s="66"/>
      <c r="E10" s="67"/>
    </row>
    <row r="11" spans="1:5" ht="17.25" customHeight="1">
      <c r="A11" s="68" t="s">
        <v>52</v>
      </c>
      <c r="B11" s="66">
        <f>SUM(B12:B13)</f>
        <v>656</v>
      </c>
      <c r="C11" s="66">
        <f t="shared" si="0"/>
        <v>656</v>
      </c>
      <c r="D11" s="66"/>
      <c r="E11" s="67"/>
    </row>
    <row r="12" spans="1:5" ht="17.25" customHeight="1">
      <c r="A12" s="69" t="s">
        <v>47</v>
      </c>
      <c r="B12" s="66">
        <v>548</v>
      </c>
      <c r="C12" s="66">
        <f t="shared" si="0"/>
        <v>548</v>
      </c>
      <c r="D12" s="66"/>
      <c r="E12" s="67"/>
    </row>
    <row r="13" spans="1:5" ht="17.25" customHeight="1">
      <c r="A13" s="70" t="s">
        <v>54</v>
      </c>
      <c r="B13" s="66">
        <v>108</v>
      </c>
      <c r="C13" s="66">
        <f t="shared" si="0"/>
        <v>108</v>
      </c>
      <c r="D13" s="66"/>
      <c r="E13" s="67"/>
    </row>
    <row r="14" spans="1:5" ht="17.25" customHeight="1">
      <c r="A14" s="71" t="s">
        <v>56</v>
      </c>
      <c r="B14" s="66">
        <f>SUM(B15:B17)</f>
        <v>6537</v>
      </c>
      <c r="C14" s="66">
        <f t="shared" si="0"/>
        <v>6537</v>
      </c>
      <c r="D14" s="66"/>
      <c r="E14" s="67"/>
    </row>
    <row r="15" spans="1:5" ht="17.25" customHeight="1">
      <c r="A15" s="70" t="s">
        <v>47</v>
      </c>
      <c r="B15" s="66">
        <v>5835</v>
      </c>
      <c r="C15" s="66">
        <f t="shared" si="0"/>
        <v>5835</v>
      </c>
      <c r="D15" s="66"/>
      <c r="E15" s="67"/>
    </row>
    <row r="16" spans="1:5" ht="17.25" customHeight="1">
      <c r="A16" s="70" t="s">
        <v>48</v>
      </c>
      <c r="B16" s="66">
        <v>50</v>
      </c>
      <c r="C16" s="66">
        <f t="shared" si="0"/>
        <v>50</v>
      </c>
      <c r="D16" s="66"/>
      <c r="E16" s="67"/>
    </row>
    <row r="17" spans="1:5" ht="17.25" customHeight="1">
      <c r="A17" s="70" t="s">
        <v>57</v>
      </c>
      <c r="B17" s="66">
        <v>652</v>
      </c>
      <c r="C17" s="66">
        <f t="shared" si="0"/>
        <v>652</v>
      </c>
      <c r="D17" s="66"/>
      <c r="E17" s="67"/>
    </row>
    <row r="18" spans="1:5" ht="17.25" customHeight="1">
      <c r="A18" s="71" t="s">
        <v>63</v>
      </c>
      <c r="B18" s="66">
        <f>SUM(B19:B19)</f>
        <v>475</v>
      </c>
      <c r="C18" s="66">
        <f t="shared" si="0"/>
        <v>475</v>
      </c>
      <c r="D18" s="66"/>
      <c r="E18" s="67"/>
    </row>
    <row r="19" spans="1:5" ht="17.25" customHeight="1">
      <c r="A19" s="70" t="s">
        <v>47</v>
      </c>
      <c r="B19" s="66">
        <v>475</v>
      </c>
      <c r="C19" s="66">
        <f t="shared" si="0"/>
        <v>475</v>
      </c>
      <c r="D19" s="66"/>
      <c r="E19" s="67"/>
    </row>
    <row r="20" spans="1:5" ht="17.25" customHeight="1">
      <c r="A20" s="71" t="s">
        <v>67</v>
      </c>
      <c r="B20" s="66">
        <f>SUM(B21:B22)</f>
        <v>504</v>
      </c>
      <c r="C20" s="66">
        <f t="shared" si="0"/>
        <v>504</v>
      </c>
      <c r="D20" s="66"/>
      <c r="E20" s="67"/>
    </row>
    <row r="21" spans="1:5" ht="17.25" customHeight="1">
      <c r="A21" s="70" t="s">
        <v>47</v>
      </c>
      <c r="B21" s="66">
        <v>465</v>
      </c>
      <c r="C21" s="66">
        <f t="shared" si="0"/>
        <v>465</v>
      </c>
      <c r="D21" s="66"/>
      <c r="E21" s="67"/>
    </row>
    <row r="22" spans="1:5" ht="17.25" customHeight="1">
      <c r="A22" s="70" t="s">
        <v>71</v>
      </c>
      <c r="B22" s="66">
        <v>39</v>
      </c>
      <c r="C22" s="66">
        <f t="shared" si="0"/>
        <v>39</v>
      </c>
      <c r="D22" s="66"/>
      <c r="E22" s="67"/>
    </row>
    <row r="23" spans="1:5" ht="17.25" customHeight="1">
      <c r="A23" s="71" t="s">
        <v>72</v>
      </c>
      <c r="B23" s="66">
        <f>SUM(B24:B27)</f>
        <v>3332</v>
      </c>
      <c r="C23" s="66">
        <f t="shared" si="0"/>
        <v>2952</v>
      </c>
      <c r="D23" s="66">
        <f>SUM(D24:D27)</f>
        <v>380</v>
      </c>
      <c r="E23" s="67"/>
    </row>
    <row r="24" spans="1:5" ht="17.25" customHeight="1">
      <c r="A24" s="70" t="s">
        <v>47</v>
      </c>
      <c r="B24" s="66">
        <v>2917</v>
      </c>
      <c r="C24" s="66">
        <f t="shared" si="0"/>
        <v>2917</v>
      </c>
      <c r="D24" s="66"/>
      <c r="E24" s="67"/>
    </row>
    <row r="25" spans="1:5" ht="17.25" customHeight="1">
      <c r="A25" s="70" t="s">
        <v>48</v>
      </c>
      <c r="B25" s="66">
        <v>165</v>
      </c>
      <c r="C25" s="66">
        <f t="shared" si="0"/>
        <v>35</v>
      </c>
      <c r="D25" s="66">
        <v>130</v>
      </c>
      <c r="E25" s="67"/>
    </row>
    <row r="26" spans="1:5" ht="17.25" customHeight="1">
      <c r="A26" s="70" t="s">
        <v>76</v>
      </c>
      <c r="B26" s="66">
        <v>210</v>
      </c>
      <c r="C26" s="66">
        <f t="shared" si="0"/>
        <v>0</v>
      </c>
      <c r="D26" s="66">
        <v>210</v>
      </c>
      <c r="E26" s="67"/>
    </row>
    <row r="27" spans="1:5" ht="17.25" customHeight="1">
      <c r="A27" s="70" t="s">
        <v>1027</v>
      </c>
      <c r="B27" s="66">
        <v>40</v>
      </c>
      <c r="C27" s="66">
        <f t="shared" si="0"/>
        <v>0</v>
      </c>
      <c r="D27" s="66">
        <v>40</v>
      </c>
      <c r="E27" s="67"/>
    </row>
    <row r="28" spans="1:5" ht="17.25" customHeight="1">
      <c r="A28" s="71" t="s">
        <v>79</v>
      </c>
      <c r="B28" s="66">
        <f>SUM(B29:B29)</f>
        <v>96</v>
      </c>
      <c r="C28" s="66">
        <f t="shared" si="0"/>
        <v>96</v>
      </c>
      <c r="D28" s="66"/>
      <c r="E28" s="67"/>
    </row>
    <row r="29" spans="1:5" ht="17.25" customHeight="1">
      <c r="A29" s="70" t="s">
        <v>47</v>
      </c>
      <c r="B29" s="66">
        <v>96</v>
      </c>
      <c r="C29" s="66">
        <f t="shared" si="0"/>
        <v>96</v>
      </c>
      <c r="D29" s="66"/>
      <c r="E29" s="67"/>
    </row>
    <row r="30" spans="1:5" ht="17.25" customHeight="1">
      <c r="A30" s="71" t="s">
        <v>82</v>
      </c>
      <c r="B30" s="66">
        <f>SUM(B31:B32)</f>
        <v>1948</v>
      </c>
      <c r="C30" s="66">
        <f t="shared" si="0"/>
        <v>1948</v>
      </c>
      <c r="D30" s="66"/>
      <c r="E30" s="67"/>
    </row>
    <row r="31" spans="1:5" ht="17.25" customHeight="1">
      <c r="A31" s="70" t="s">
        <v>47</v>
      </c>
      <c r="B31" s="66">
        <v>1923</v>
      </c>
      <c r="C31" s="66">
        <f t="shared" si="0"/>
        <v>1923</v>
      </c>
      <c r="D31" s="66"/>
      <c r="E31" s="67"/>
    </row>
    <row r="32" spans="1:5" ht="17.25" customHeight="1">
      <c r="A32" s="70" t="s">
        <v>48</v>
      </c>
      <c r="B32" s="66">
        <v>25</v>
      </c>
      <c r="C32" s="66">
        <f t="shared" si="0"/>
        <v>25</v>
      </c>
      <c r="D32" s="66"/>
      <c r="E32" s="67"/>
    </row>
    <row r="33" spans="1:5" ht="17.25" customHeight="1">
      <c r="A33" s="71" t="s">
        <v>89</v>
      </c>
      <c r="B33" s="66">
        <f>SUM(B34:B35)</f>
        <v>2010</v>
      </c>
      <c r="C33" s="66">
        <f t="shared" si="0"/>
        <v>2010</v>
      </c>
      <c r="D33" s="66"/>
      <c r="E33" s="67"/>
    </row>
    <row r="34" spans="1:5" ht="17.25" customHeight="1">
      <c r="A34" s="70" t="s">
        <v>47</v>
      </c>
      <c r="B34" s="66">
        <v>1259</v>
      </c>
      <c r="C34" s="66">
        <f t="shared" si="0"/>
        <v>1259</v>
      </c>
      <c r="D34" s="66"/>
      <c r="E34" s="67"/>
    </row>
    <row r="35" spans="1:5" ht="17.25" customHeight="1">
      <c r="A35" s="70" t="s">
        <v>91</v>
      </c>
      <c r="B35" s="66">
        <v>751</v>
      </c>
      <c r="C35" s="66">
        <f t="shared" si="0"/>
        <v>751</v>
      </c>
      <c r="D35" s="66"/>
      <c r="E35" s="67"/>
    </row>
    <row r="36" spans="1:5" ht="17.25" customHeight="1">
      <c r="A36" s="71" t="s">
        <v>93</v>
      </c>
      <c r="B36" s="66">
        <f>SUM(B37:B39)</f>
        <v>731</v>
      </c>
      <c r="C36" s="66">
        <f t="shared" si="0"/>
        <v>731</v>
      </c>
      <c r="D36" s="66"/>
      <c r="E36" s="67"/>
    </row>
    <row r="37" spans="1:5" ht="17.25" customHeight="1">
      <c r="A37" s="70" t="s">
        <v>47</v>
      </c>
      <c r="B37" s="66">
        <v>600</v>
      </c>
      <c r="C37" s="66">
        <f t="shared" si="0"/>
        <v>600</v>
      </c>
      <c r="D37" s="66"/>
      <c r="E37" s="67"/>
    </row>
    <row r="38" spans="1:5" ht="17.25" customHeight="1">
      <c r="A38" s="70" t="s">
        <v>48</v>
      </c>
      <c r="B38" s="66">
        <v>3</v>
      </c>
      <c r="C38" s="66">
        <f t="shared" si="0"/>
        <v>3</v>
      </c>
      <c r="D38" s="66"/>
      <c r="E38" s="67"/>
    </row>
    <row r="39" spans="1:5" ht="17.25" customHeight="1">
      <c r="A39" s="70" t="s">
        <v>95</v>
      </c>
      <c r="B39" s="66">
        <v>128</v>
      </c>
      <c r="C39" s="66">
        <f t="shared" si="0"/>
        <v>128</v>
      </c>
      <c r="D39" s="66"/>
      <c r="E39" s="67"/>
    </row>
    <row r="40" spans="1:5" ht="17.25" customHeight="1">
      <c r="A40" s="71" t="s">
        <v>106</v>
      </c>
      <c r="B40" s="66">
        <f>SUM(B41:B42)</f>
        <v>88</v>
      </c>
      <c r="C40" s="66">
        <f t="shared" si="0"/>
        <v>88</v>
      </c>
      <c r="D40" s="66"/>
      <c r="E40" s="67"/>
    </row>
    <row r="41" spans="1:5" ht="17.25" customHeight="1">
      <c r="A41" s="70" t="s">
        <v>47</v>
      </c>
      <c r="B41" s="66">
        <v>84</v>
      </c>
      <c r="C41" s="66">
        <f t="shared" si="0"/>
        <v>84</v>
      </c>
      <c r="D41" s="66"/>
      <c r="E41" s="67"/>
    </row>
    <row r="42" spans="1:5" ht="17.25" customHeight="1">
      <c r="A42" s="70" t="s">
        <v>48</v>
      </c>
      <c r="B42" s="66">
        <v>4</v>
      </c>
      <c r="C42" s="66">
        <f t="shared" si="0"/>
        <v>4</v>
      </c>
      <c r="D42" s="66"/>
      <c r="E42" s="67"/>
    </row>
    <row r="43" spans="1:5" ht="17.25" customHeight="1">
      <c r="A43" s="71" t="s">
        <v>112</v>
      </c>
      <c r="B43" s="66">
        <f>SUM(B44:B44)</f>
        <v>98</v>
      </c>
      <c r="C43" s="66">
        <f t="shared" si="0"/>
        <v>98</v>
      </c>
      <c r="D43" s="66"/>
      <c r="E43" s="67"/>
    </row>
    <row r="44" spans="1:5" ht="17.25" customHeight="1">
      <c r="A44" s="70" t="s">
        <v>47</v>
      </c>
      <c r="B44" s="66">
        <v>98</v>
      </c>
      <c r="C44" s="66">
        <f t="shared" si="0"/>
        <v>98</v>
      </c>
      <c r="D44" s="66"/>
      <c r="E44" s="67"/>
    </row>
    <row r="45" spans="1:5" ht="17.25" customHeight="1">
      <c r="A45" s="71" t="s">
        <v>115</v>
      </c>
      <c r="B45" s="66">
        <f>SUM(B46:B46)</f>
        <v>113</v>
      </c>
      <c r="C45" s="66">
        <f t="shared" si="0"/>
        <v>113</v>
      </c>
      <c r="D45" s="66"/>
      <c r="E45" s="67"/>
    </row>
    <row r="46" spans="1:5" ht="17.25" customHeight="1">
      <c r="A46" s="70" t="s">
        <v>116</v>
      </c>
      <c r="B46" s="66">
        <v>113</v>
      </c>
      <c r="C46" s="66">
        <f t="shared" si="0"/>
        <v>113</v>
      </c>
      <c r="D46" s="66"/>
      <c r="E46" s="67"/>
    </row>
    <row r="47" spans="1:5" ht="17.25" customHeight="1">
      <c r="A47" s="71" t="s">
        <v>117</v>
      </c>
      <c r="B47" s="66">
        <f>SUM(B48:B50)</f>
        <v>489</v>
      </c>
      <c r="C47" s="66">
        <f t="shared" si="0"/>
        <v>489</v>
      </c>
      <c r="D47" s="66"/>
      <c r="E47" s="67"/>
    </row>
    <row r="48" spans="1:5" ht="17.25" customHeight="1">
      <c r="A48" s="70" t="s">
        <v>47</v>
      </c>
      <c r="B48" s="66">
        <v>439</v>
      </c>
      <c r="C48" s="66">
        <f t="shared" si="0"/>
        <v>439</v>
      </c>
      <c r="D48" s="66"/>
      <c r="E48" s="67"/>
    </row>
    <row r="49" spans="1:5" ht="17.25" customHeight="1">
      <c r="A49" s="70" t="s">
        <v>48</v>
      </c>
      <c r="B49" s="66">
        <v>12</v>
      </c>
      <c r="C49" s="66">
        <f t="shared" si="0"/>
        <v>12</v>
      </c>
      <c r="D49" s="66"/>
      <c r="E49" s="67"/>
    </row>
    <row r="50" spans="1:5" ht="17.25" customHeight="1">
      <c r="A50" s="70" t="s">
        <v>118</v>
      </c>
      <c r="B50" s="66">
        <v>38</v>
      </c>
      <c r="C50" s="66">
        <f t="shared" si="0"/>
        <v>38</v>
      </c>
      <c r="D50" s="66"/>
      <c r="E50" s="67"/>
    </row>
    <row r="51" spans="1:5" ht="17.25" customHeight="1">
      <c r="A51" s="71" t="s">
        <v>119</v>
      </c>
      <c r="B51" s="66">
        <f>SUM(B52:B53)</f>
        <v>1395</v>
      </c>
      <c r="C51" s="66">
        <f t="shared" si="0"/>
        <v>1395</v>
      </c>
      <c r="D51" s="66"/>
      <c r="E51" s="67"/>
    </row>
    <row r="52" spans="1:5" ht="17.25" customHeight="1">
      <c r="A52" s="70" t="s">
        <v>47</v>
      </c>
      <c r="B52" s="66">
        <v>1295</v>
      </c>
      <c r="C52" s="66">
        <f t="shared" si="0"/>
        <v>1295</v>
      </c>
      <c r="D52" s="66"/>
      <c r="E52" s="67"/>
    </row>
    <row r="53" spans="1:5" ht="17.25" customHeight="1">
      <c r="A53" s="70" t="s">
        <v>48</v>
      </c>
      <c r="B53" s="66">
        <v>100</v>
      </c>
      <c r="C53" s="66">
        <f t="shared" si="0"/>
        <v>100</v>
      </c>
      <c r="D53" s="66"/>
      <c r="E53" s="67"/>
    </row>
    <row r="54" spans="1:5" ht="17.25" customHeight="1">
      <c r="A54" s="71" t="s">
        <v>819</v>
      </c>
      <c r="B54" s="66">
        <f>SUM(B55:B55)</f>
        <v>322</v>
      </c>
      <c r="C54" s="66">
        <f t="shared" si="0"/>
        <v>322</v>
      </c>
      <c r="D54" s="66"/>
      <c r="E54" s="67"/>
    </row>
    <row r="55" spans="1:5" ht="17.25" customHeight="1">
      <c r="A55" s="70" t="s">
        <v>699</v>
      </c>
      <c r="B55" s="66">
        <v>322</v>
      </c>
      <c r="C55" s="66">
        <f t="shared" si="0"/>
        <v>322</v>
      </c>
      <c r="D55" s="66"/>
      <c r="E55" s="67"/>
    </row>
    <row r="56" spans="1:5" ht="17.25" customHeight="1">
      <c r="A56" s="71" t="s">
        <v>124</v>
      </c>
      <c r="B56" s="66">
        <f>SUM(B57:B58)</f>
        <v>244</v>
      </c>
      <c r="C56" s="66">
        <f t="shared" si="0"/>
        <v>244</v>
      </c>
      <c r="D56" s="66"/>
      <c r="E56" s="67"/>
    </row>
    <row r="57" spans="1:5" ht="17.25" customHeight="1">
      <c r="A57" s="70" t="s">
        <v>702</v>
      </c>
      <c r="B57" s="66">
        <v>242</v>
      </c>
      <c r="C57" s="66">
        <f t="shared" si="0"/>
        <v>242</v>
      </c>
      <c r="D57" s="66"/>
      <c r="E57" s="67"/>
    </row>
    <row r="58" spans="1:5" ht="17.25" customHeight="1">
      <c r="A58" s="70" t="s">
        <v>703</v>
      </c>
      <c r="B58" s="66">
        <v>2</v>
      </c>
      <c r="C58" s="66">
        <f t="shared" si="0"/>
        <v>2</v>
      </c>
      <c r="D58" s="66"/>
      <c r="E58" s="67"/>
    </row>
    <row r="59" spans="1:5" ht="17.25" customHeight="1">
      <c r="A59" s="73" t="s">
        <v>820</v>
      </c>
      <c r="B59" s="66">
        <f>SUM(B60:B61)</f>
        <v>103</v>
      </c>
      <c r="C59" s="66">
        <f t="shared" si="0"/>
        <v>103</v>
      </c>
      <c r="D59" s="66"/>
      <c r="E59" s="67"/>
    </row>
    <row r="60" spans="1:5" ht="17.25" customHeight="1">
      <c r="A60" s="70" t="s">
        <v>702</v>
      </c>
      <c r="B60" s="66">
        <v>100</v>
      </c>
      <c r="C60" s="66">
        <f t="shared" si="0"/>
        <v>100</v>
      </c>
      <c r="D60" s="66"/>
      <c r="E60" s="67"/>
    </row>
    <row r="61" spans="1:5" ht="17.25" customHeight="1">
      <c r="A61" s="70" t="s">
        <v>703</v>
      </c>
      <c r="B61" s="66">
        <v>3</v>
      </c>
      <c r="C61" s="66">
        <f t="shared" si="0"/>
        <v>3</v>
      </c>
      <c r="D61" s="66"/>
      <c r="E61" s="67"/>
    </row>
    <row r="62" spans="1:5" ht="17.25" customHeight="1">
      <c r="A62" s="73" t="s">
        <v>821</v>
      </c>
      <c r="B62" s="66">
        <f>SUM(B63:B64)</f>
        <v>640</v>
      </c>
      <c r="C62" s="66">
        <f t="shared" si="0"/>
        <v>640</v>
      </c>
      <c r="D62" s="66"/>
      <c r="E62" s="67"/>
    </row>
    <row r="63" spans="1:5" ht="17.25" customHeight="1">
      <c r="A63" s="70" t="s">
        <v>702</v>
      </c>
      <c r="B63" s="66">
        <v>634</v>
      </c>
      <c r="C63" s="66">
        <f t="shared" si="0"/>
        <v>634</v>
      </c>
      <c r="D63" s="66"/>
      <c r="E63" s="67"/>
    </row>
    <row r="64" spans="1:5" ht="17.25" customHeight="1">
      <c r="A64" s="70" t="s">
        <v>703</v>
      </c>
      <c r="B64" s="66">
        <v>6</v>
      </c>
      <c r="C64" s="66">
        <f t="shared" si="0"/>
        <v>6</v>
      </c>
      <c r="D64" s="66"/>
      <c r="E64" s="67"/>
    </row>
    <row r="65" spans="1:5" ht="17.25" customHeight="1">
      <c r="A65" s="74" t="s">
        <v>822</v>
      </c>
      <c r="B65" s="66">
        <f>SUM(B66:B68)</f>
        <v>1734</v>
      </c>
      <c r="C65" s="66">
        <f t="shared" si="0"/>
        <v>1734</v>
      </c>
      <c r="D65" s="66"/>
      <c r="E65" s="67"/>
    </row>
    <row r="66" spans="1:5" ht="17.25" customHeight="1">
      <c r="A66" s="70" t="s">
        <v>47</v>
      </c>
      <c r="B66" s="66">
        <v>1559</v>
      </c>
      <c r="C66" s="66">
        <f t="shared" si="0"/>
        <v>1559</v>
      </c>
      <c r="D66" s="66"/>
      <c r="E66" s="67"/>
    </row>
    <row r="67" spans="1:5" ht="17.25" customHeight="1">
      <c r="A67" s="164" t="s">
        <v>823</v>
      </c>
      <c r="B67" s="66">
        <v>137</v>
      </c>
      <c r="C67" s="66">
        <f t="shared" si="0"/>
        <v>137</v>
      </c>
      <c r="D67" s="66"/>
      <c r="E67" s="67"/>
    </row>
    <row r="68" spans="1:5" ht="17.25" customHeight="1">
      <c r="A68" s="70" t="s">
        <v>824</v>
      </c>
      <c r="B68" s="66">
        <v>38</v>
      </c>
      <c r="C68" s="66">
        <f t="shared" si="0"/>
        <v>38</v>
      </c>
      <c r="D68" s="66"/>
      <c r="E68" s="67"/>
    </row>
    <row r="69" spans="1:5" ht="17.25" customHeight="1">
      <c r="A69" s="71" t="s">
        <v>129</v>
      </c>
      <c r="B69" s="66">
        <f>SUM(B70:B70)</f>
        <v>521</v>
      </c>
      <c r="C69" s="66">
        <f t="shared" si="0"/>
        <v>521</v>
      </c>
      <c r="D69" s="66"/>
      <c r="E69" s="67"/>
    </row>
    <row r="70" spans="1:5" ht="17.25" customHeight="1">
      <c r="A70" s="70" t="s">
        <v>130</v>
      </c>
      <c r="B70" s="66">
        <v>521</v>
      </c>
      <c r="C70" s="66">
        <f t="shared" si="0"/>
        <v>521</v>
      </c>
      <c r="D70" s="66"/>
      <c r="E70" s="67"/>
    </row>
    <row r="71" spans="1:5" ht="17.25" customHeight="1">
      <c r="A71" s="76" t="s">
        <v>137</v>
      </c>
      <c r="B71" s="66">
        <f>B72+B74+B79</f>
        <v>13604</v>
      </c>
      <c r="C71" s="66">
        <f aca="true" t="shared" si="1" ref="C71:C134">B71-D71</f>
        <v>13604</v>
      </c>
      <c r="D71" s="66"/>
      <c r="E71" s="67"/>
    </row>
    <row r="72" spans="1:5" ht="17.25" customHeight="1">
      <c r="A72" s="70" t="s">
        <v>1028</v>
      </c>
      <c r="B72" s="66">
        <f>SUM(B73:B73)</f>
        <v>18</v>
      </c>
      <c r="C72" s="66">
        <f t="shared" si="1"/>
        <v>18</v>
      </c>
      <c r="D72" s="66"/>
      <c r="E72" s="67"/>
    </row>
    <row r="73" spans="1:5" ht="17.25" customHeight="1">
      <c r="A73" s="70" t="s">
        <v>1029</v>
      </c>
      <c r="B73" s="66">
        <v>18</v>
      </c>
      <c r="C73" s="66">
        <f t="shared" si="1"/>
        <v>18</v>
      </c>
      <c r="D73" s="66"/>
      <c r="E73" s="67"/>
    </row>
    <row r="74" spans="1:5" ht="17.25" customHeight="1">
      <c r="A74" s="71" t="s">
        <v>141</v>
      </c>
      <c r="B74" s="66">
        <f>SUM(B75:B78)</f>
        <v>12717</v>
      </c>
      <c r="C74" s="66">
        <f t="shared" si="1"/>
        <v>12717</v>
      </c>
      <c r="D74" s="66"/>
      <c r="E74" s="67"/>
    </row>
    <row r="75" spans="1:5" ht="17.25" customHeight="1">
      <c r="A75" s="70" t="s">
        <v>47</v>
      </c>
      <c r="B75" s="66">
        <v>12256</v>
      </c>
      <c r="C75" s="66">
        <f t="shared" si="1"/>
        <v>12256</v>
      </c>
      <c r="D75" s="66"/>
      <c r="E75" s="67"/>
    </row>
    <row r="76" spans="1:5" ht="17.25" customHeight="1">
      <c r="A76" s="77" t="s">
        <v>142</v>
      </c>
      <c r="B76" s="66">
        <v>63</v>
      </c>
      <c r="C76" s="66">
        <f t="shared" si="1"/>
        <v>63</v>
      </c>
      <c r="D76" s="66"/>
      <c r="E76" s="67"/>
    </row>
    <row r="77" spans="1:5" ht="17.25" customHeight="1">
      <c r="A77" s="165" t="s">
        <v>825</v>
      </c>
      <c r="B77" s="66">
        <v>194</v>
      </c>
      <c r="C77" s="66">
        <f t="shared" si="1"/>
        <v>194</v>
      </c>
      <c r="D77" s="66"/>
      <c r="E77" s="67"/>
    </row>
    <row r="78" spans="1:5" ht="17.25" customHeight="1">
      <c r="A78" s="70" t="s">
        <v>154</v>
      </c>
      <c r="B78" s="66">
        <v>204</v>
      </c>
      <c r="C78" s="66">
        <f t="shared" si="1"/>
        <v>204</v>
      </c>
      <c r="D78" s="66"/>
      <c r="E78" s="67"/>
    </row>
    <row r="79" spans="1:5" ht="17.25" customHeight="1">
      <c r="A79" s="71" t="s">
        <v>166</v>
      </c>
      <c r="B79" s="66">
        <f>SUM(B80:B82)</f>
        <v>869</v>
      </c>
      <c r="C79" s="66">
        <f t="shared" si="1"/>
        <v>869</v>
      </c>
      <c r="D79" s="66"/>
      <c r="E79" s="67"/>
    </row>
    <row r="80" spans="1:5" ht="17.25" customHeight="1">
      <c r="A80" s="70" t="s">
        <v>47</v>
      </c>
      <c r="B80" s="66">
        <v>825</v>
      </c>
      <c r="C80" s="66">
        <f t="shared" si="1"/>
        <v>825</v>
      </c>
      <c r="D80" s="66"/>
      <c r="E80" s="67"/>
    </row>
    <row r="81" spans="1:5" ht="17.25" customHeight="1">
      <c r="A81" s="70" t="s">
        <v>48</v>
      </c>
      <c r="B81" s="66">
        <v>5</v>
      </c>
      <c r="C81" s="66">
        <f t="shared" si="1"/>
        <v>5</v>
      </c>
      <c r="D81" s="66"/>
      <c r="E81" s="67"/>
    </row>
    <row r="82" spans="1:5" ht="17.25" customHeight="1">
      <c r="A82" s="70" t="s">
        <v>826</v>
      </c>
      <c r="B82" s="66">
        <v>39</v>
      </c>
      <c r="C82" s="66">
        <f t="shared" si="1"/>
        <v>39</v>
      </c>
      <c r="D82" s="66"/>
      <c r="E82" s="67"/>
    </row>
    <row r="83" spans="1:5" ht="17.25" customHeight="1">
      <c r="A83" s="65" t="s">
        <v>174</v>
      </c>
      <c r="B83" s="66">
        <f>B84+B86+B91+B93+B95+B98</f>
        <v>134040</v>
      </c>
      <c r="C83" s="66">
        <f t="shared" si="1"/>
        <v>134040</v>
      </c>
      <c r="D83" s="66"/>
      <c r="E83" s="67"/>
    </row>
    <row r="84" spans="1:5" ht="17.25" customHeight="1">
      <c r="A84" s="78" t="s">
        <v>175</v>
      </c>
      <c r="B84" s="66">
        <f>SUM(B85:B85)</f>
        <v>304</v>
      </c>
      <c r="C84" s="66">
        <f t="shared" si="1"/>
        <v>304</v>
      </c>
      <c r="D84" s="66"/>
      <c r="E84" s="67"/>
    </row>
    <row r="85" spans="1:5" ht="17.25" customHeight="1">
      <c r="A85" s="79" t="s">
        <v>47</v>
      </c>
      <c r="B85" s="66">
        <v>304</v>
      </c>
      <c r="C85" s="66">
        <f t="shared" si="1"/>
        <v>304</v>
      </c>
      <c r="D85" s="66"/>
      <c r="E85" s="67"/>
    </row>
    <row r="86" spans="1:5" ht="17.25" customHeight="1">
      <c r="A86" s="78" t="s">
        <v>177</v>
      </c>
      <c r="B86" s="66">
        <f>SUM(B87:B90)</f>
        <v>131313</v>
      </c>
      <c r="C86" s="66">
        <f t="shared" si="1"/>
        <v>131313</v>
      </c>
      <c r="D86" s="66"/>
      <c r="E86" s="67"/>
    </row>
    <row r="87" spans="1:5" ht="17.25" customHeight="1">
      <c r="A87" s="79" t="s">
        <v>178</v>
      </c>
      <c r="B87" s="66">
        <v>5542</v>
      </c>
      <c r="C87" s="66">
        <f t="shared" si="1"/>
        <v>5542</v>
      </c>
      <c r="D87" s="66"/>
      <c r="E87" s="67"/>
    </row>
    <row r="88" spans="1:5" ht="17.25" customHeight="1">
      <c r="A88" s="79" t="s">
        <v>179</v>
      </c>
      <c r="B88" s="66">
        <v>68772</v>
      </c>
      <c r="C88" s="66">
        <f t="shared" si="1"/>
        <v>68772</v>
      </c>
      <c r="D88" s="66"/>
      <c r="E88" s="67"/>
    </row>
    <row r="89" spans="1:5" ht="17.25" customHeight="1">
      <c r="A89" s="79" t="s">
        <v>180</v>
      </c>
      <c r="B89" s="66">
        <v>39815</v>
      </c>
      <c r="C89" s="66">
        <f t="shared" si="1"/>
        <v>39815</v>
      </c>
      <c r="D89" s="66"/>
      <c r="E89" s="67"/>
    </row>
    <row r="90" spans="1:5" ht="17.25" customHeight="1">
      <c r="A90" s="79" t="s">
        <v>181</v>
      </c>
      <c r="B90" s="66">
        <v>17184</v>
      </c>
      <c r="C90" s="66">
        <f t="shared" si="1"/>
        <v>17184</v>
      </c>
      <c r="D90" s="66"/>
      <c r="E90" s="67"/>
    </row>
    <row r="91" spans="1:5" ht="17.25" customHeight="1">
      <c r="A91" s="78" t="s">
        <v>183</v>
      </c>
      <c r="B91" s="66">
        <f>SUM(B92:B92)</f>
        <v>1223</v>
      </c>
      <c r="C91" s="66">
        <f t="shared" si="1"/>
        <v>1223</v>
      </c>
      <c r="D91" s="66"/>
      <c r="E91" s="67"/>
    </row>
    <row r="92" spans="1:5" ht="17.25" customHeight="1">
      <c r="A92" s="79" t="s">
        <v>185</v>
      </c>
      <c r="B92" s="66">
        <v>1223</v>
      </c>
      <c r="C92" s="66">
        <f t="shared" si="1"/>
        <v>1223</v>
      </c>
      <c r="D92" s="66"/>
      <c r="E92" s="67"/>
    </row>
    <row r="93" spans="1:5" ht="17.25" customHeight="1">
      <c r="A93" s="78" t="s">
        <v>189</v>
      </c>
      <c r="B93" s="66">
        <f>B94</f>
        <v>178</v>
      </c>
      <c r="C93" s="66">
        <f t="shared" si="1"/>
        <v>178</v>
      </c>
      <c r="D93" s="66"/>
      <c r="E93" s="67"/>
    </row>
    <row r="94" spans="1:5" ht="17.25" customHeight="1">
      <c r="A94" s="79" t="s">
        <v>190</v>
      </c>
      <c r="B94" s="66">
        <v>178</v>
      </c>
      <c r="C94" s="66">
        <f t="shared" si="1"/>
        <v>178</v>
      </c>
      <c r="D94" s="66"/>
      <c r="E94" s="67"/>
    </row>
    <row r="95" spans="1:5" ht="17.25" customHeight="1">
      <c r="A95" s="78" t="s">
        <v>191</v>
      </c>
      <c r="B95" s="66">
        <f>SUM(B96:B97)</f>
        <v>862</v>
      </c>
      <c r="C95" s="66">
        <f t="shared" si="1"/>
        <v>862</v>
      </c>
      <c r="D95" s="66"/>
      <c r="E95" s="67"/>
    </row>
    <row r="96" spans="1:5" ht="17.25" customHeight="1">
      <c r="A96" s="79" t="s">
        <v>192</v>
      </c>
      <c r="B96" s="66">
        <v>458</v>
      </c>
      <c r="C96" s="66">
        <f t="shared" si="1"/>
        <v>458</v>
      </c>
      <c r="D96" s="66"/>
      <c r="E96" s="67"/>
    </row>
    <row r="97" spans="1:5" ht="17.25" customHeight="1">
      <c r="A97" s="79" t="s">
        <v>193</v>
      </c>
      <c r="B97" s="66">
        <v>404</v>
      </c>
      <c r="C97" s="66">
        <f t="shared" si="1"/>
        <v>404</v>
      </c>
      <c r="D97" s="66"/>
      <c r="E97" s="67"/>
    </row>
    <row r="98" spans="1:5" ht="17.25" customHeight="1">
      <c r="A98" s="78" t="s">
        <v>199</v>
      </c>
      <c r="B98" s="66">
        <f>B99</f>
        <v>160</v>
      </c>
      <c r="C98" s="66">
        <f t="shared" si="1"/>
        <v>160</v>
      </c>
      <c r="D98" s="66"/>
      <c r="E98" s="67"/>
    </row>
    <row r="99" spans="1:5" ht="17.25" customHeight="1">
      <c r="A99" s="79" t="s">
        <v>200</v>
      </c>
      <c r="B99" s="66">
        <v>160</v>
      </c>
      <c r="C99" s="66">
        <f t="shared" si="1"/>
        <v>160</v>
      </c>
      <c r="D99" s="66"/>
      <c r="E99" s="67"/>
    </row>
    <row r="100" spans="1:5" ht="17.25" customHeight="1">
      <c r="A100" s="65" t="s">
        <v>201</v>
      </c>
      <c r="B100" s="66">
        <f>B101+B103</f>
        <v>296</v>
      </c>
      <c r="C100" s="66">
        <f t="shared" si="1"/>
        <v>296</v>
      </c>
      <c r="D100" s="66"/>
      <c r="E100" s="67"/>
    </row>
    <row r="101" spans="1:5" ht="17.25" customHeight="1">
      <c r="A101" s="78" t="s">
        <v>202</v>
      </c>
      <c r="B101" s="66">
        <f>SUM(B102:B102)</f>
        <v>177</v>
      </c>
      <c r="C101" s="66">
        <f t="shared" si="1"/>
        <v>177</v>
      </c>
      <c r="D101" s="66"/>
      <c r="E101" s="67"/>
    </row>
    <row r="102" spans="1:5" ht="17.25" customHeight="1">
      <c r="A102" s="79" t="s">
        <v>47</v>
      </c>
      <c r="B102" s="66">
        <v>177</v>
      </c>
      <c r="C102" s="66">
        <f t="shared" si="1"/>
        <v>177</v>
      </c>
      <c r="D102" s="66"/>
      <c r="E102" s="67"/>
    </row>
    <row r="103" spans="1:5" ht="17.25" customHeight="1">
      <c r="A103" s="78" t="s">
        <v>211</v>
      </c>
      <c r="B103" s="66">
        <f>SUM(B104:B104)</f>
        <v>119</v>
      </c>
      <c r="C103" s="66">
        <f t="shared" si="1"/>
        <v>119</v>
      </c>
      <c r="D103" s="66"/>
      <c r="E103" s="67"/>
    </row>
    <row r="104" spans="1:5" ht="17.25" customHeight="1">
      <c r="A104" s="79" t="s">
        <v>212</v>
      </c>
      <c r="B104" s="66">
        <v>119</v>
      </c>
      <c r="C104" s="66">
        <f t="shared" si="1"/>
        <v>119</v>
      </c>
      <c r="D104" s="66"/>
      <c r="E104" s="67"/>
    </row>
    <row r="105" spans="1:5" ht="17.25" customHeight="1">
      <c r="A105" s="161" t="s">
        <v>1009</v>
      </c>
      <c r="B105" s="66">
        <f>B106+B112+B114+B117+B119</f>
        <v>2912</v>
      </c>
      <c r="C105" s="66">
        <f t="shared" si="1"/>
        <v>2912</v>
      </c>
      <c r="D105" s="66"/>
      <c r="E105" s="67"/>
    </row>
    <row r="106" spans="1:5" ht="17.25" customHeight="1">
      <c r="A106" s="162" t="s">
        <v>1010</v>
      </c>
      <c r="B106" s="66">
        <f>SUM(B107:B111)</f>
        <v>2052</v>
      </c>
      <c r="C106" s="66">
        <f t="shared" si="1"/>
        <v>2052</v>
      </c>
      <c r="D106" s="66"/>
      <c r="E106" s="67"/>
    </row>
    <row r="107" spans="1:5" ht="17.25" customHeight="1">
      <c r="A107" s="79" t="s">
        <v>47</v>
      </c>
      <c r="B107" s="66">
        <v>163</v>
      </c>
      <c r="C107" s="66">
        <f t="shared" si="1"/>
        <v>163</v>
      </c>
      <c r="D107" s="66"/>
      <c r="E107" s="67"/>
    </row>
    <row r="108" spans="1:5" ht="17.25" customHeight="1">
      <c r="A108" s="79" t="s">
        <v>48</v>
      </c>
      <c r="B108" s="66">
        <v>28</v>
      </c>
      <c r="C108" s="66">
        <f t="shared" si="1"/>
        <v>28</v>
      </c>
      <c r="D108" s="66"/>
      <c r="E108" s="67"/>
    </row>
    <row r="109" spans="1:5" ht="17.25" customHeight="1">
      <c r="A109" s="79" t="s">
        <v>220</v>
      </c>
      <c r="B109" s="66">
        <v>154</v>
      </c>
      <c r="C109" s="66">
        <f t="shared" si="1"/>
        <v>154</v>
      </c>
      <c r="D109" s="66"/>
      <c r="E109" s="67"/>
    </row>
    <row r="110" spans="1:5" ht="17.25" customHeight="1">
      <c r="A110" s="79" t="s">
        <v>221</v>
      </c>
      <c r="B110" s="66">
        <v>1634</v>
      </c>
      <c r="C110" s="66">
        <f t="shared" si="1"/>
        <v>1634</v>
      </c>
      <c r="D110" s="66"/>
      <c r="E110" s="67"/>
    </row>
    <row r="111" spans="1:5" ht="17.25" customHeight="1">
      <c r="A111" s="163" t="s">
        <v>1031</v>
      </c>
      <c r="B111" s="66">
        <v>73</v>
      </c>
      <c r="C111" s="66">
        <f t="shared" si="1"/>
        <v>73</v>
      </c>
      <c r="D111" s="66"/>
      <c r="E111" s="67"/>
    </row>
    <row r="112" spans="1:5" ht="17.25" customHeight="1">
      <c r="A112" s="78" t="s">
        <v>225</v>
      </c>
      <c r="B112" s="66">
        <f>SUM(B113:B113)</f>
        <v>71</v>
      </c>
      <c r="C112" s="66">
        <f t="shared" si="1"/>
        <v>71</v>
      </c>
      <c r="D112" s="66"/>
      <c r="E112" s="67"/>
    </row>
    <row r="113" spans="1:5" ht="17.25" customHeight="1">
      <c r="A113" s="79" t="s">
        <v>228</v>
      </c>
      <c r="B113" s="66">
        <v>71</v>
      </c>
      <c r="C113" s="66">
        <f t="shared" si="1"/>
        <v>71</v>
      </c>
      <c r="D113" s="66"/>
      <c r="E113" s="67"/>
    </row>
    <row r="114" spans="1:5" ht="17.25" customHeight="1">
      <c r="A114" s="78" t="s">
        <v>229</v>
      </c>
      <c r="B114" s="66">
        <f>SUM(B115:B116)</f>
        <v>150</v>
      </c>
      <c r="C114" s="66">
        <f t="shared" si="1"/>
        <v>150</v>
      </c>
      <c r="D114" s="66"/>
      <c r="E114" s="67"/>
    </row>
    <row r="115" spans="1:5" ht="17.25" customHeight="1">
      <c r="A115" s="75" t="s">
        <v>47</v>
      </c>
      <c r="B115" s="66">
        <v>70</v>
      </c>
      <c r="C115" s="66">
        <f t="shared" si="1"/>
        <v>70</v>
      </c>
      <c r="D115" s="80"/>
      <c r="E115" s="67"/>
    </row>
    <row r="116" spans="1:5" ht="17.25" customHeight="1">
      <c r="A116" s="79" t="s">
        <v>232</v>
      </c>
      <c r="B116" s="66">
        <v>80</v>
      </c>
      <c r="C116" s="66">
        <f t="shared" si="1"/>
        <v>80</v>
      </c>
      <c r="D116" s="66"/>
      <c r="E116" s="67"/>
    </row>
    <row r="117" spans="1:5" ht="17.25" customHeight="1">
      <c r="A117" s="78" t="s">
        <v>719</v>
      </c>
      <c r="B117" s="66">
        <f>SUM(B118:B118)</f>
        <v>32</v>
      </c>
      <c r="C117" s="66">
        <f t="shared" si="1"/>
        <v>32</v>
      </c>
      <c r="D117" s="66"/>
      <c r="E117" s="67"/>
    </row>
    <row r="118" spans="1:5" ht="17.25" customHeight="1">
      <c r="A118" s="79" t="s">
        <v>1030</v>
      </c>
      <c r="B118" s="66">
        <v>32</v>
      </c>
      <c r="C118" s="66">
        <f t="shared" si="1"/>
        <v>32</v>
      </c>
      <c r="D118" s="66"/>
      <c r="E118" s="67"/>
    </row>
    <row r="119" spans="1:5" ht="17.25" customHeight="1">
      <c r="A119" s="81" t="s">
        <v>827</v>
      </c>
      <c r="B119" s="66">
        <f>SUM(B120:B122)</f>
        <v>607</v>
      </c>
      <c r="C119" s="66">
        <f t="shared" si="1"/>
        <v>607</v>
      </c>
      <c r="D119" s="66"/>
      <c r="E119" s="67"/>
    </row>
    <row r="120" spans="1:5" ht="17.25" customHeight="1">
      <c r="A120" s="79" t="s">
        <v>47</v>
      </c>
      <c r="B120" s="66">
        <v>115</v>
      </c>
      <c r="C120" s="66">
        <f t="shared" si="1"/>
        <v>115</v>
      </c>
      <c r="D120" s="66"/>
      <c r="E120" s="67"/>
    </row>
    <row r="121" spans="1:5" ht="17.25" customHeight="1">
      <c r="A121" s="79" t="s">
        <v>234</v>
      </c>
      <c r="B121" s="66">
        <v>145</v>
      </c>
      <c r="C121" s="66">
        <f t="shared" si="1"/>
        <v>145</v>
      </c>
      <c r="D121" s="66"/>
      <c r="E121" s="67"/>
    </row>
    <row r="122" spans="1:5" ht="17.25" customHeight="1">
      <c r="A122" s="79" t="s">
        <v>235</v>
      </c>
      <c r="B122" s="66">
        <v>347</v>
      </c>
      <c r="C122" s="66">
        <f t="shared" si="1"/>
        <v>347</v>
      </c>
      <c r="D122" s="66"/>
      <c r="E122" s="67"/>
    </row>
    <row r="123" spans="1:5" ht="17.25" customHeight="1">
      <c r="A123" s="65" t="s">
        <v>240</v>
      </c>
      <c r="B123" s="66">
        <f>B124+B129+B133+B141+B143+B149+B152+B155+B159+B161+B164+B167+B169+B172+B174+B180+B177</f>
        <v>56115</v>
      </c>
      <c r="C123" s="66">
        <f t="shared" si="1"/>
        <v>53685</v>
      </c>
      <c r="D123" s="66">
        <f>D124+D129+D133+D141+D143+D149+D152+D155+D159+D161+D164+D167+D169+D172+D174+D180+D177</f>
        <v>2430</v>
      </c>
      <c r="E123" s="67"/>
    </row>
    <row r="124" spans="1:5" ht="17.25" customHeight="1">
      <c r="A124" s="78" t="s">
        <v>241</v>
      </c>
      <c r="B124" s="66">
        <f>SUM(B125:B128)</f>
        <v>1525</v>
      </c>
      <c r="C124" s="66">
        <f t="shared" si="1"/>
        <v>1525</v>
      </c>
      <c r="D124" s="66"/>
      <c r="E124" s="67"/>
    </row>
    <row r="125" spans="1:5" ht="17.25" customHeight="1">
      <c r="A125" s="79" t="s">
        <v>47</v>
      </c>
      <c r="B125" s="66">
        <v>1277</v>
      </c>
      <c r="C125" s="66">
        <f t="shared" si="1"/>
        <v>1277</v>
      </c>
      <c r="D125" s="66"/>
      <c r="E125" s="67"/>
    </row>
    <row r="126" spans="1:5" ht="17.25" customHeight="1">
      <c r="A126" s="79" t="s">
        <v>48</v>
      </c>
      <c r="B126" s="66">
        <v>3</v>
      </c>
      <c r="C126" s="66">
        <f t="shared" si="1"/>
        <v>3</v>
      </c>
      <c r="D126" s="66"/>
      <c r="E126" s="67"/>
    </row>
    <row r="127" spans="1:5" ht="17.25" customHeight="1">
      <c r="A127" s="79" t="s">
        <v>243</v>
      </c>
      <c r="B127" s="66">
        <v>223</v>
      </c>
      <c r="C127" s="66">
        <f t="shared" si="1"/>
        <v>223</v>
      </c>
      <c r="D127" s="66"/>
      <c r="E127" s="67"/>
    </row>
    <row r="128" spans="1:5" ht="17.25" customHeight="1">
      <c r="A128" s="79" t="s">
        <v>244</v>
      </c>
      <c r="B128" s="66">
        <v>22</v>
      </c>
      <c r="C128" s="66">
        <f t="shared" si="1"/>
        <v>22</v>
      </c>
      <c r="D128" s="66"/>
      <c r="E128" s="67"/>
    </row>
    <row r="129" spans="1:5" ht="17.25" customHeight="1">
      <c r="A129" s="78" t="s">
        <v>245</v>
      </c>
      <c r="B129" s="66">
        <f>SUM(B130:B132)</f>
        <v>2020</v>
      </c>
      <c r="C129" s="66">
        <f t="shared" si="1"/>
        <v>2020</v>
      </c>
      <c r="D129" s="66"/>
      <c r="E129" s="67"/>
    </row>
    <row r="130" spans="1:5" ht="17.25" customHeight="1">
      <c r="A130" s="79" t="s">
        <v>47</v>
      </c>
      <c r="B130" s="66">
        <v>788</v>
      </c>
      <c r="C130" s="66">
        <f t="shared" si="1"/>
        <v>788</v>
      </c>
      <c r="D130" s="66"/>
      <c r="E130" s="67"/>
    </row>
    <row r="131" spans="1:5" ht="17.25" customHeight="1">
      <c r="A131" s="79" t="s">
        <v>48</v>
      </c>
      <c r="B131" s="66">
        <v>34</v>
      </c>
      <c r="C131" s="66">
        <f t="shared" si="1"/>
        <v>34</v>
      </c>
      <c r="D131" s="66"/>
      <c r="E131" s="67"/>
    </row>
    <row r="132" spans="1:5" ht="17.25" customHeight="1">
      <c r="A132" s="79" t="s">
        <v>250</v>
      </c>
      <c r="B132" s="66">
        <v>1198</v>
      </c>
      <c r="C132" s="66">
        <f t="shared" si="1"/>
        <v>1198</v>
      </c>
      <c r="D132" s="66"/>
      <c r="E132" s="67"/>
    </row>
    <row r="133" spans="1:5" ht="17.25" customHeight="1">
      <c r="A133" s="78" t="s">
        <v>251</v>
      </c>
      <c r="B133" s="66">
        <f>SUM(B134:B140)</f>
        <v>40081</v>
      </c>
      <c r="C133" s="66">
        <f t="shared" si="1"/>
        <v>40081</v>
      </c>
      <c r="D133" s="66"/>
      <c r="E133" s="67"/>
    </row>
    <row r="134" spans="1:5" ht="17.25" customHeight="1">
      <c r="A134" s="79" t="s">
        <v>252</v>
      </c>
      <c r="B134" s="66">
        <v>1269</v>
      </c>
      <c r="C134" s="66">
        <f t="shared" si="1"/>
        <v>1269</v>
      </c>
      <c r="D134" s="66"/>
      <c r="E134" s="67"/>
    </row>
    <row r="135" spans="1:5" ht="17.25" customHeight="1">
      <c r="A135" s="79" t="s">
        <v>253</v>
      </c>
      <c r="B135" s="66">
        <v>4697</v>
      </c>
      <c r="C135" s="66">
        <f aca="true" t="shared" si="2" ref="C135:C198">B135-D135</f>
        <v>4697</v>
      </c>
      <c r="D135" s="66"/>
      <c r="E135" s="67"/>
    </row>
    <row r="136" spans="1:5" ht="17.25" customHeight="1">
      <c r="A136" s="79" t="s">
        <v>254</v>
      </c>
      <c r="B136" s="66">
        <v>113</v>
      </c>
      <c r="C136" s="66">
        <f t="shared" si="2"/>
        <v>113</v>
      </c>
      <c r="D136" s="66"/>
      <c r="E136" s="67"/>
    </row>
    <row r="137" spans="1:5" ht="17.25" customHeight="1">
      <c r="A137" s="79" t="s">
        <v>828</v>
      </c>
      <c r="B137" s="66">
        <v>22351</v>
      </c>
      <c r="C137" s="66">
        <f t="shared" si="2"/>
        <v>22351</v>
      </c>
      <c r="D137" s="66"/>
      <c r="E137" s="67"/>
    </row>
    <row r="138" spans="1:5" ht="17.25" customHeight="1">
      <c r="A138" s="79" t="s">
        <v>829</v>
      </c>
      <c r="B138" s="66">
        <v>9109</v>
      </c>
      <c r="C138" s="66">
        <f t="shared" si="2"/>
        <v>9109</v>
      </c>
      <c r="D138" s="66"/>
      <c r="E138" s="67"/>
    </row>
    <row r="139" spans="1:5" ht="17.25" customHeight="1">
      <c r="A139" s="79" t="s">
        <v>830</v>
      </c>
      <c r="B139" s="66">
        <v>2487</v>
      </c>
      <c r="C139" s="66">
        <f t="shared" si="2"/>
        <v>2487</v>
      </c>
      <c r="D139" s="66"/>
      <c r="E139" s="67"/>
    </row>
    <row r="140" spans="1:5" ht="17.25" customHeight="1">
      <c r="A140" s="79" t="s">
        <v>258</v>
      </c>
      <c r="B140" s="66">
        <v>55</v>
      </c>
      <c r="C140" s="66">
        <f t="shared" si="2"/>
        <v>55</v>
      </c>
      <c r="D140" s="66"/>
      <c r="E140" s="67"/>
    </row>
    <row r="141" spans="1:5" ht="17.25" customHeight="1">
      <c r="A141" s="78" t="s">
        <v>259</v>
      </c>
      <c r="B141" s="66">
        <f>SUM(B142:B142)</f>
        <v>203</v>
      </c>
      <c r="C141" s="66">
        <f t="shared" si="2"/>
        <v>203</v>
      </c>
      <c r="D141" s="66"/>
      <c r="E141" s="67"/>
    </row>
    <row r="142" spans="1:5" ht="17.25" customHeight="1">
      <c r="A142" s="79" t="s">
        <v>264</v>
      </c>
      <c r="B142" s="66">
        <v>203</v>
      </c>
      <c r="C142" s="66">
        <f t="shared" si="2"/>
        <v>203</v>
      </c>
      <c r="D142" s="66"/>
      <c r="E142" s="67"/>
    </row>
    <row r="143" spans="1:5" ht="17.25" customHeight="1">
      <c r="A143" s="78" t="s">
        <v>265</v>
      </c>
      <c r="B143" s="66">
        <f>SUM(B144:B148)</f>
        <v>1900</v>
      </c>
      <c r="C143" s="66">
        <f t="shared" si="2"/>
        <v>1900</v>
      </c>
      <c r="D143" s="66"/>
      <c r="E143" s="67"/>
    </row>
    <row r="144" spans="1:5" ht="17.25" customHeight="1">
      <c r="A144" s="79" t="s">
        <v>266</v>
      </c>
      <c r="B144" s="66">
        <v>1173</v>
      </c>
      <c r="C144" s="66">
        <f t="shared" si="2"/>
        <v>1173</v>
      </c>
      <c r="D144" s="66"/>
      <c r="E144" s="67"/>
    </row>
    <row r="145" spans="1:5" ht="17.25" customHeight="1">
      <c r="A145" s="79" t="s">
        <v>267</v>
      </c>
      <c r="B145" s="66">
        <v>167</v>
      </c>
      <c r="C145" s="66">
        <f t="shared" si="2"/>
        <v>167</v>
      </c>
      <c r="D145" s="66"/>
      <c r="E145" s="67"/>
    </row>
    <row r="146" spans="1:5" ht="17.25" customHeight="1">
      <c r="A146" s="79" t="s">
        <v>268</v>
      </c>
      <c r="B146" s="66">
        <v>56</v>
      </c>
      <c r="C146" s="66">
        <f t="shared" si="2"/>
        <v>56</v>
      </c>
      <c r="D146" s="66"/>
      <c r="E146" s="67"/>
    </row>
    <row r="147" spans="1:5" ht="17.25" customHeight="1">
      <c r="A147" s="70" t="s">
        <v>270</v>
      </c>
      <c r="B147" s="66">
        <v>500</v>
      </c>
      <c r="C147" s="66">
        <f t="shared" si="2"/>
        <v>500</v>
      </c>
      <c r="D147" s="66"/>
      <c r="E147" s="67"/>
    </row>
    <row r="148" spans="1:5" ht="17.25" customHeight="1">
      <c r="A148" s="79" t="s">
        <v>272</v>
      </c>
      <c r="B148" s="66">
        <v>4</v>
      </c>
      <c r="C148" s="66">
        <f t="shared" si="2"/>
        <v>4</v>
      </c>
      <c r="D148" s="66"/>
      <c r="E148" s="67"/>
    </row>
    <row r="149" spans="1:5" ht="17.25" customHeight="1">
      <c r="A149" s="78" t="s">
        <v>273</v>
      </c>
      <c r="B149" s="66">
        <f>SUM(B150:B151)</f>
        <v>293</v>
      </c>
      <c r="C149" s="66">
        <f t="shared" si="2"/>
        <v>293</v>
      </c>
      <c r="D149" s="66"/>
      <c r="E149" s="67"/>
    </row>
    <row r="150" spans="1:5" ht="17.25" customHeight="1">
      <c r="A150" s="79" t="s">
        <v>274</v>
      </c>
      <c r="B150" s="66">
        <v>258</v>
      </c>
      <c r="C150" s="66">
        <f t="shared" si="2"/>
        <v>258</v>
      </c>
      <c r="D150" s="66"/>
      <c r="E150" s="67"/>
    </row>
    <row r="151" spans="1:5" ht="17.25" customHeight="1">
      <c r="A151" s="79" t="s">
        <v>275</v>
      </c>
      <c r="B151" s="66">
        <v>35</v>
      </c>
      <c r="C151" s="66">
        <f t="shared" si="2"/>
        <v>35</v>
      </c>
      <c r="D151" s="66"/>
      <c r="E151" s="67"/>
    </row>
    <row r="152" spans="1:5" ht="17.25" customHeight="1">
      <c r="A152" s="78" t="s">
        <v>278</v>
      </c>
      <c r="B152" s="66">
        <f>SUM(B153:B154)</f>
        <v>44</v>
      </c>
      <c r="C152" s="66">
        <f t="shared" si="2"/>
        <v>44</v>
      </c>
      <c r="D152" s="66"/>
      <c r="E152" s="67"/>
    </row>
    <row r="153" spans="1:5" ht="17.25" customHeight="1">
      <c r="A153" s="79" t="s">
        <v>279</v>
      </c>
      <c r="B153" s="66">
        <v>37</v>
      </c>
      <c r="C153" s="66">
        <f t="shared" si="2"/>
        <v>37</v>
      </c>
      <c r="D153" s="66"/>
      <c r="E153" s="67"/>
    </row>
    <row r="154" spans="1:5" ht="17.25" customHeight="1">
      <c r="A154" s="70" t="s">
        <v>1032</v>
      </c>
      <c r="B154" s="66">
        <v>7</v>
      </c>
      <c r="C154" s="66">
        <f t="shared" si="2"/>
        <v>7</v>
      </c>
      <c r="D154" s="66"/>
      <c r="E154" s="67"/>
    </row>
    <row r="155" spans="1:5" ht="17.25" customHeight="1">
      <c r="A155" s="78" t="s">
        <v>282</v>
      </c>
      <c r="B155" s="66">
        <f>SUM(B156:B158)</f>
        <v>457</v>
      </c>
      <c r="C155" s="66">
        <f t="shared" si="2"/>
        <v>457</v>
      </c>
      <c r="D155" s="66"/>
      <c r="E155" s="67"/>
    </row>
    <row r="156" spans="1:5" ht="17.25" customHeight="1">
      <c r="A156" s="79" t="s">
        <v>47</v>
      </c>
      <c r="B156" s="66">
        <v>207</v>
      </c>
      <c r="C156" s="66">
        <f t="shared" si="2"/>
        <v>207</v>
      </c>
      <c r="D156" s="66"/>
      <c r="E156" s="67"/>
    </row>
    <row r="157" spans="1:5" ht="17.25" customHeight="1">
      <c r="A157" s="79" t="s">
        <v>48</v>
      </c>
      <c r="B157" s="66">
        <v>2</v>
      </c>
      <c r="C157" s="66">
        <f t="shared" si="2"/>
        <v>2</v>
      </c>
      <c r="D157" s="66"/>
      <c r="E157" s="67"/>
    </row>
    <row r="158" spans="1:5" ht="17.25" customHeight="1">
      <c r="A158" s="79" t="s">
        <v>726</v>
      </c>
      <c r="B158" s="66">
        <v>248</v>
      </c>
      <c r="C158" s="66">
        <f t="shared" si="2"/>
        <v>248</v>
      </c>
      <c r="D158" s="66"/>
      <c r="E158" s="67"/>
    </row>
    <row r="159" spans="1:5" ht="17.25" customHeight="1">
      <c r="A159" s="78" t="s">
        <v>291</v>
      </c>
      <c r="B159" s="66">
        <f>SUM(B160:B160)</f>
        <v>68</v>
      </c>
      <c r="C159" s="66">
        <f t="shared" si="2"/>
        <v>68</v>
      </c>
      <c r="D159" s="66"/>
      <c r="E159" s="67"/>
    </row>
    <row r="160" spans="1:5" ht="17.25" customHeight="1">
      <c r="A160" s="79" t="s">
        <v>47</v>
      </c>
      <c r="B160" s="66">
        <v>68</v>
      </c>
      <c r="C160" s="66">
        <f t="shared" si="2"/>
        <v>68</v>
      </c>
      <c r="D160" s="66"/>
      <c r="E160" s="67"/>
    </row>
    <row r="161" spans="1:5" ht="17.25" customHeight="1">
      <c r="A161" s="78" t="s">
        <v>292</v>
      </c>
      <c r="B161" s="66">
        <f>SUM(B162:B163)</f>
        <v>2135</v>
      </c>
      <c r="C161" s="66">
        <f t="shared" si="2"/>
        <v>2135</v>
      </c>
      <c r="D161" s="66"/>
      <c r="E161" s="67"/>
    </row>
    <row r="162" spans="1:5" ht="17.25" customHeight="1">
      <c r="A162" s="79" t="s">
        <v>293</v>
      </c>
      <c r="B162" s="66">
        <v>572</v>
      </c>
      <c r="C162" s="66">
        <f t="shared" si="2"/>
        <v>572</v>
      </c>
      <c r="D162" s="66"/>
      <c r="E162" s="67"/>
    </row>
    <row r="163" spans="1:5" ht="17.25" customHeight="1">
      <c r="A163" s="79" t="s">
        <v>294</v>
      </c>
      <c r="B163" s="66">
        <v>1563</v>
      </c>
      <c r="C163" s="66">
        <f t="shared" si="2"/>
        <v>1563</v>
      </c>
      <c r="D163" s="66"/>
      <c r="E163" s="67"/>
    </row>
    <row r="164" spans="1:5" ht="17.25" customHeight="1">
      <c r="A164" s="78" t="s">
        <v>295</v>
      </c>
      <c r="B164" s="66">
        <f>SUM(B165:B166)</f>
        <v>365</v>
      </c>
      <c r="C164" s="66">
        <f t="shared" si="2"/>
        <v>365</v>
      </c>
      <c r="D164" s="66"/>
      <c r="E164" s="67"/>
    </row>
    <row r="165" spans="1:5" ht="17.25" customHeight="1">
      <c r="A165" s="79" t="s">
        <v>296</v>
      </c>
      <c r="B165" s="66">
        <v>345</v>
      </c>
      <c r="C165" s="66">
        <f t="shared" si="2"/>
        <v>345</v>
      </c>
      <c r="D165" s="66"/>
      <c r="E165" s="67"/>
    </row>
    <row r="166" spans="1:5" ht="17.25" customHeight="1">
      <c r="A166" s="79" t="s">
        <v>297</v>
      </c>
      <c r="B166" s="66">
        <v>20</v>
      </c>
      <c r="C166" s="66">
        <f t="shared" si="2"/>
        <v>20</v>
      </c>
      <c r="D166" s="66"/>
      <c r="E166" s="67"/>
    </row>
    <row r="167" spans="1:5" ht="17.25" customHeight="1">
      <c r="A167" s="78" t="s">
        <v>727</v>
      </c>
      <c r="B167" s="66">
        <f>SUM(B168:B168)</f>
        <v>1049</v>
      </c>
      <c r="C167" s="66">
        <f t="shared" si="2"/>
        <v>1049</v>
      </c>
      <c r="D167" s="66"/>
      <c r="E167" s="67"/>
    </row>
    <row r="168" spans="1:5" ht="17.25" customHeight="1">
      <c r="A168" s="79" t="s">
        <v>728</v>
      </c>
      <c r="B168" s="66">
        <v>1049</v>
      </c>
      <c r="C168" s="66">
        <f t="shared" si="2"/>
        <v>1049</v>
      </c>
      <c r="D168" s="66"/>
      <c r="E168" s="67"/>
    </row>
    <row r="169" spans="1:5" ht="17.25" customHeight="1">
      <c r="A169" s="78" t="s">
        <v>301</v>
      </c>
      <c r="B169" s="66">
        <f>SUM(B170:B171)</f>
        <v>235</v>
      </c>
      <c r="C169" s="66">
        <f t="shared" si="2"/>
        <v>235</v>
      </c>
      <c r="D169" s="66"/>
      <c r="E169" s="67"/>
    </row>
    <row r="170" spans="1:5" ht="17.25" customHeight="1">
      <c r="A170" s="79" t="s">
        <v>729</v>
      </c>
      <c r="B170" s="66">
        <v>143</v>
      </c>
      <c r="C170" s="66">
        <f t="shared" si="2"/>
        <v>143</v>
      </c>
      <c r="D170" s="66"/>
      <c r="E170" s="67"/>
    </row>
    <row r="171" spans="1:5" ht="17.25" customHeight="1">
      <c r="A171" s="79" t="s">
        <v>302</v>
      </c>
      <c r="B171" s="66">
        <v>92</v>
      </c>
      <c r="C171" s="66">
        <f t="shared" si="2"/>
        <v>92</v>
      </c>
      <c r="D171" s="66"/>
      <c r="E171" s="67"/>
    </row>
    <row r="172" spans="1:5" ht="17.25" customHeight="1">
      <c r="A172" s="78" t="s">
        <v>1033</v>
      </c>
      <c r="B172" s="66">
        <f>SUM(B173:B173)</f>
        <v>1165</v>
      </c>
      <c r="C172" s="66">
        <f t="shared" si="2"/>
        <v>1165</v>
      </c>
      <c r="D172" s="66"/>
      <c r="E172" s="67"/>
    </row>
    <row r="173" spans="1:5" ht="17.25" customHeight="1">
      <c r="A173" s="79" t="s">
        <v>1034</v>
      </c>
      <c r="B173" s="66">
        <v>1165</v>
      </c>
      <c r="C173" s="66">
        <f t="shared" si="2"/>
        <v>1165</v>
      </c>
      <c r="D173" s="66"/>
      <c r="E173" s="67"/>
    </row>
    <row r="174" spans="1:5" ht="17.25" customHeight="1">
      <c r="A174" s="78" t="s">
        <v>1035</v>
      </c>
      <c r="B174" s="66">
        <f>SUM(B175:B176)</f>
        <v>2130</v>
      </c>
      <c r="C174" s="66">
        <f t="shared" si="2"/>
        <v>2130</v>
      </c>
      <c r="D174" s="66"/>
      <c r="E174" s="67"/>
    </row>
    <row r="175" spans="1:5" ht="17.25" customHeight="1">
      <c r="A175" s="79" t="s">
        <v>1036</v>
      </c>
      <c r="B175" s="66">
        <v>150</v>
      </c>
      <c r="C175" s="66">
        <f t="shared" si="2"/>
        <v>150</v>
      </c>
      <c r="D175" s="66"/>
      <c r="E175" s="67"/>
    </row>
    <row r="176" spans="1:5" ht="17.25" customHeight="1">
      <c r="A176" s="79" t="s">
        <v>734</v>
      </c>
      <c r="B176" s="66">
        <v>1980</v>
      </c>
      <c r="C176" s="66">
        <f t="shared" si="2"/>
        <v>1980</v>
      </c>
      <c r="D176" s="66"/>
      <c r="E176" s="67"/>
    </row>
    <row r="177" spans="1:5" ht="17.25" customHeight="1">
      <c r="A177" s="81" t="s">
        <v>831</v>
      </c>
      <c r="B177" s="66">
        <f>SUM(B178:B179)</f>
        <v>15</v>
      </c>
      <c r="C177" s="66">
        <f t="shared" si="2"/>
        <v>15</v>
      </c>
      <c r="D177" s="66"/>
      <c r="E177" s="67"/>
    </row>
    <row r="178" spans="1:5" ht="17.25" customHeight="1">
      <c r="A178" s="79" t="s">
        <v>246</v>
      </c>
      <c r="B178" s="66">
        <v>4</v>
      </c>
      <c r="C178" s="66">
        <f t="shared" si="2"/>
        <v>4</v>
      </c>
      <c r="D178" s="66"/>
      <c r="E178" s="67"/>
    </row>
    <row r="179" spans="1:5" ht="17.25" customHeight="1">
      <c r="A179" s="79" t="s">
        <v>832</v>
      </c>
      <c r="B179" s="66">
        <v>11</v>
      </c>
      <c r="C179" s="66">
        <f t="shared" si="2"/>
        <v>11</v>
      </c>
      <c r="D179" s="66"/>
      <c r="E179" s="67"/>
    </row>
    <row r="180" spans="1:5" ht="17.25" customHeight="1">
      <c r="A180" s="78" t="s">
        <v>308</v>
      </c>
      <c r="B180" s="66">
        <f>B181</f>
        <v>2430</v>
      </c>
      <c r="C180" s="66">
        <f t="shared" si="2"/>
        <v>0</v>
      </c>
      <c r="D180" s="66">
        <f>D181</f>
        <v>2430</v>
      </c>
      <c r="E180" s="67"/>
    </row>
    <row r="181" spans="1:5" ht="17.25" customHeight="1">
      <c r="A181" s="79" t="s">
        <v>309</v>
      </c>
      <c r="B181" s="66">
        <v>2430</v>
      </c>
      <c r="C181" s="66">
        <f t="shared" si="2"/>
        <v>0</v>
      </c>
      <c r="D181" s="66">
        <v>2430</v>
      </c>
      <c r="E181" s="67"/>
    </row>
    <row r="182" spans="1:5" ht="17.25" customHeight="1">
      <c r="A182" s="76" t="s">
        <v>738</v>
      </c>
      <c r="B182" s="66">
        <f>B183+B186+B189+B191+B197+B201+B206+B208+B210</f>
        <v>25021</v>
      </c>
      <c r="C182" s="66">
        <f t="shared" si="2"/>
        <v>25021</v>
      </c>
      <c r="D182" s="66"/>
      <c r="E182" s="67"/>
    </row>
    <row r="183" spans="1:5" ht="17.25" customHeight="1">
      <c r="A183" s="78" t="s">
        <v>1037</v>
      </c>
      <c r="B183" s="66">
        <f>SUM(B184:B185)</f>
        <v>628</v>
      </c>
      <c r="C183" s="66">
        <f t="shared" si="2"/>
        <v>628</v>
      </c>
      <c r="D183" s="66"/>
      <c r="E183" s="67"/>
    </row>
    <row r="184" spans="1:5" ht="17.25" customHeight="1">
      <c r="A184" s="79" t="s">
        <v>47</v>
      </c>
      <c r="B184" s="66">
        <v>626</v>
      </c>
      <c r="C184" s="66">
        <f t="shared" si="2"/>
        <v>626</v>
      </c>
      <c r="D184" s="66"/>
      <c r="E184" s="67"/>
    </row>
    <row r="185" spans="1:5" ht="17.25" customHeight="1">
      <c r="A185" s="79" t="s">
        <v>48</v>
      </c>
      <c r="B185" s="66">
        <v>2</v>
      </c>
      <c r="C185" s="66">
        <f t="shared" si="2"/>
        <v>2</v>
      </c>
      <c r="D185" s="66"/>
      <c r="E185" s="67"/>
    </row>
    <row r="186" spans="1:5" ht="17.25" customHeight="1">
      <c r="A186" s="78" t="s">
        <v>313</v>
      </c>
      <c r="B186" s="66">
        <f>SUM(B187:B188)</f>
        <v>1041</v>
      </c>
      <c r="C186" s="66">
        <f t="shared" si="2"/>
        <v>1041</v>
      </c>
      <c r="D186" s="66"/>
      <c r="E186" s="67"/>
    </row>
    <row r="187" spans="1:5" ht="17.25" customHeight="1">
      <c r="A187" s="79" t="s">
        <v>314</v>
      </c>
      <c r="B187" s="66">
        <v>793</v>
      </c>
      <c r="C187" s="66">
        <f t="shared" si="2"/>
        <v>793</v>
      </c>
      <c r="D187" s="66"/>
      <c r="E187" s="67"/>
    </row>
    <row r="188" spans="1:5" ht="17.25" customHeight="1">
      <c r="A188" s="79" t="s">
        <v>315</v>
      </c>
      <c r="B188" s="66">
        <v>248</v>
      </c>
      <c r="C188" s="66">
        <f t="shared" si="2"/>
        <v>248</v>
      </c>
      <c r="D188" s="66"/>
      <c r="E188" s="67"/>
    </row>
    <row r="189" spans="1:5" ht="17.25" customHeight="1">
      <c r="A189" s="78" t="s">
        <v>317</v>
      </c>
      <c r="B189" s="66">
        <f>SUM(B190:B190)</f>
        <v>4633</v>
      </c>
      <c r="C189" s="66">
        <f t="shared" si="2"/>
        <v>4633</v>
      </c>
      <c r="D189" s="66"/>
      <c r="E189" s="67"/>
    </row>
    <row r="190" spans="1:5" ht="17.25" customHeight="1">
      <c r="A190" s="79" t="s">
        <v>318</v>
      </c>
      <c r="B190" s="66">
        <v>4633</v>
      </c>
      <c r="C190" s="66">
        <f t="shared" si="2"/>
        <v>4633</v>
      </c>
      <c r="D190" s="66"/>
      <c r="E190" s="67"/>
    </row>
    <row r="191" spans="1:5" ht="17.25" customHeight="1">
      <c r="A191" s="78" t="s">
        <v>320</v>
      </c>
      <c r="B191" s="66">
        <f>SUM(B192:B196)</f>
        <v>2046</v>
      </c>
      <c r="C191" s="66">
        <f t="shared" si="2"/>
        <v>2046</v>
      </c>
      <c r="D191" s="66"/>
      <c r="E191" s="67"/>
    </row>
    <row r="192" spans="1:5" ht="17.25" customHeight="1">
      <c r="A192" s="79" t="s">
        <v>321</v>
      </c>
      <c r="B192" s="66">
        <v>614</v>
      </c>
      <c r="C192" s="66">
        <f t="shared" si="2"/>
        <v>614</v>
      </c>
      <c r="D192" s="66"/>
      <c r="E192" s="67"/>
    </row>
    <row r="193" spans="1:5" ht="17.25" customHeight="1">
      <c r="A193" s="79" t="s">
        <v>322</v>
      </c>
      <c r="B193" s="66">
        <v>186</v>
      </c>
      <c r="C193" s="66">
        <f t="shared" si="2"/>
        <v>186</v>
      </c>
      <c r="D193" s="66"/>
      <c r="E193" s="67"/>
    </row>
    <row r="194" spans="1:5" ht="17.25" customHeight="1">
      <c r="A194" s="79" t="s">
        <v>323</v>
      </c>
      <c r="B194" s="66">
        <v>977</v>
      </c>
      <c r="C194" s="66">
        <f t="shared" si="2"/>
        <v>977</v>
      </c>
      <c r="D194" s="66"/>
      <c r="E194" s="67"/>
    </row>
    <row r="195" spans="1:5" ht="17.25" customHeight="1">
      <c r="A195" s="79" t="s">
        <v>324</v>
      </c>
      <c r="B195" s="66">
        <v>228</v>
      </c>
      <c r="C195" s="66">
        <f t="shared" si="2"/>
        <v>228</v>
      </c>
      <c r="D195" s="66"/>
      <c r="E195" s="67"/>
    </row>
    <row r="196" spans="1:5" ht="17.25" customHeight="1">
      <c r="A196" s="79" t="s">
        <v>325</v>
      </c>
      <c r="B196" s="66">
        <v>41</v>
      </c>
      <c r="C196" s="66">
        <f t="shared" si="2"/>
        <v>41</v>
      </c>
      <c r="D196" s="66"/>
      <c r="E196" s="67"/>
    </row>
    <row r="197" spans="1:5" ht="17.25" customHeight="1">
      <c r="A197" s="78" t="s">
        <v>338</v>
      </c>
      <c r="B197" s="66">
        <f>SUM(B198:B200)</f>
        <v>143</v>
      </c>
      <c r="C197" s="66">
        <f t="shared" si="2"/>
        <v>143</v>
      </c>
      <c r="D197" s="66"/>
      <c r="E197" s="67"/>
    </row>
    <row r="198" spans="1:5" ht="17.25" customHeight="1">
      <c r="A198" s="79" t="s">
        <v>347</v>
      </c>
      <c r="B198" s="66">
        <v>95</v>
      </c>
      <c r="C198" s="66">
        <f t="shared" si="2"/>
        <v>95</v>
      </c>
      <c r="D198" s="66"/>
      <c r="E198" s="67"/>
    </row>
    <row r="199" spans="1:5" ht="17.25" customHeight="1">
      <c r="A199" s="79" t="s">
        <v>348</v>
      </c>
      <c r="B199" s="66">
        <v>2</v>
      </c>
      <c r="C199" s="66">
        <f aca="true" t="shared" si="3" ref="C199:C262">B199-D199</f>
        <v>2</v>
      </c>
      <c r="D199" s="66"/>
      <c r="E199" s="67"/>
    </row>
    <row r="200" spans="1:5" ht="17.25" customHeight="1">
      <c r="A200" s="79" t="s">
        <v>349</v>
      </c>
      <c r="B200" s="66">
        <v>46</v>
      </c>
      <c r="C200" s="66">
        <f t="shared" si="3"/>
        <v>46</v>
      </c>
      <c r="D200" s="66"/>
      <c r="E200" s="67"/>
    </row>
    <row r="201" spans="1:5" ht="17.25" customHeight="1">
      <c r="A201" s="78" t="s">
        <v>327</v>
      </c>
      <c r="B201" s="66">
        <f>SUM(B202:B205)</f>
        <v>10035</v>
      </c>
      <c r="C201" s="66">
        <f t="shared" si="3"/>
        <v>10035</v>
      </c>
      <c r="D201" s="66"/>
      <c r="E201" s="67"/>
    </row>
    <row r="202" spans="1:5" ht="17.25" customHeight="1">
      <c r="A202" s="79" t="s">
        <v>328</v>
      </c>
      <c r="B202" s="66">
        <v>1454</v>
      </c>
      <c r="C202" s="66">
        <f t="shared" si="3"/>
        <v>1454</v>
      </c>
      <c r="D202" s="66"/>
      <c r="E202" s="67"/>
    </row>
    <row r="203" spans="1:5" ht="17.25" customHeight="1">
      <c r="A203" s="79" t="s">
        <v>329</v>
      </c>
      <c r="B203" s="66">
        <v>4505</v>
      </c>
      <c r="C203" s="66">
        <f t="shared" si="3"/>
        <v>4505</v>
      </c>
      <c r="D203" s="66"/>
      <c r="E203" s="67"/>
    </row>
    <row r="204" spans="1:5" ht="17.25" customHeight="1">
      <c r="A204" s="79" t="s">
        <v>330</v>
      </c>
      <c r="B204" s="66">
        <v>3321</v>
      </c>
      <c r="C204" s="66">
        <f t="shared" si="3"/>
        <v>3321</v>
      </c>
      <c r="D204" s="66"/>
      <c r="E204" s="67"/>
    </row>
    <row r="205" spans="1:5" ht="17.25" customHeight="1">
      <c r="A205" s="79" t="s">
        <v>335</v>
      </c>
      <c r="B205" s="66">
        <v>755</v>
      </c>
      <c r="C205" s="66">
        <f t="shared" si="3"/>
        <v>755</v>
      </c>
      <c r="D205" s="66"/>
      <c r="E205" s="67"/>
    </row>
    <row r="206" spans="1:5" ht="17.25" customHeight="1">
      <c r="A206" s="78" t="s">
        <v>740</v>
      </c>
      <c r="B206" s="66">
        <f>SUM(B207:B207)</f>
        <v>4989</v>
      </c>
      <c r="C206" s="66">
        <f t="shared" si="3"/>
        <v>4989</v>
      </c>
      <c r="D206" s="66"/>
      <c r="E206" s="67"/>
    </row>
    <row r="207" spans="1:5" ht="17.25" customHeight="1">
      <c r="A207" s="79" t="s">
        <v>357</v>
      </c>
      <c r="B207" s="66">
        <v>4989</v>
      </c>
      <c r="C207" s="66">
        <f t="shared" si="3"/>
        <v>4989</v>
      </c>
      <c r="D207" s="66"/>
      <c r="E207" s="67"/>
    </row>
    <row r="208" spans="1:5" ht="17.25" customHeight="1">
      <c r="A208" s="78" t="s">
        <v>741</v>
      </c>
      <c r="B208" s="66">
        <f>SUM(B209:B209)</f>
        <v>1500</v>
      </c>
      <c r="C208" s="66">
        <f t="shared" si="3"/>
        <v>1500</v>
      </c>
      <c r="D208" s="66"/>
      <c r="E208" s="67"/>
    </row>
    <row r="209" spans="1:5" ht="17.25" customHeight="1">
      <c r="A209" s="79" t="s">
        <v>334</v>
      </c>
      <c r="B209" s="66">
        <v>1500</v>
      </c>
      <c r="C209" s="66">
        <f t="shared" si="3"/>
        <v>1500</v>
      </c>
      <c r="D209" s="66"/>
      <c r="E209" s="67"/>
    </row>
    <row r="210" spans="1:5" ht="17.25" customHeight="1">
      <c r="A210" s="81" t="s">
        <v>745</v>
      </c>
      <c r="B210" s="66">
        <f>SUM(B211)</f>
        <v>6</v>
      </c>
      <c r="C210" s="66">
        <f t="shared" si="3"/>
        <v>6</v>
      </c>
      <c r="D210" s="66"/>
      <c r="E210" s="67"/>
    </row>
    <row r="211" spans="1:5" ht="17.25" customHeight="1">
      <c r="A211" s="79" t="s">
        <v>1038</v>
      </c>
      <c r="B211" s="66">
        <v>6</v>
      </c>
      <c r="C211" s="66">
        <f t="shared" si="3"/>
        <v>6</v>
      </c>
      <c r="D211" s="66"/>
      <c r="E211" s="67"/>
    </row>
    <row r="212" spans="1:5" ht="17.25" customHeight="1">
      <c r="A212" s="65" t="s">
        <v>363</v>
      </c>
      <c r="B212" s="160">
        <f>B213+B216+B218+B221+B224</f>
        <v>2905</v>
      </c>
      <c r="C212" s="160">
        <f t="shared" si="3"/>
        <v>2805</v>
      </c>
      <c r="D212" s="160">
        <f>D213+D216+D218+D221+D224</f>
        <v>100</v>
      </c>
      <c r="E212" s="32"/>
    </row>
    <row r="213" spans="1:5" ht="17.25" customHeight="1">
      <c r="A213" s="78" t="s">
        <v>364</v>
      </c>
      <c r="B213" s="66">
        <f>SUM(B214:B215)</f>
        <v>1008</v>
      </c>
      <c r="C213" s="66">
        <f t="shared" si="3"/>
        <v>1008</v>
      </c>
      <c r="D213" s="66"/>
      <c r="E213" s="67"/>
    </row>
    <row r="214" spans="1:5" ht="17.25" customHeight="1">
      <c r="A214" s="79" t="s">
        <v>47</v>
      </c>
      <c r="B214" s="66">
        <v>390</v>
      </c>
      <c r="C214" s="66">
        <f t="shared" si="3"/>
        <v>390</v>
      </c>
      <c r="D214" s="66"/>
      <c r="E214" s="67"/>
    </row>
    <row r="215" spans="1:5" ht="17.25" customHeight="1">
      <c r="A215" s="79" t="s">
        <v>366</v>
      </c>
      <c r="B215" s="66">
        <v>618</v>
      </c>
      <c r="C215" s="66">
        <f t="shared" si="3"/>
        <v>618</v>
      </c>
      <c r="D215" s="66"/>
      <c r="E215" s="67"/>
    </row>
    <row r="216" spans="1:5" ht="17.25" customHeight="1">
      <c r="A216" s="78" t="s">
        <v>369</v>
      </c>
      <c r="B216" s="66">
        <f>SUM(B217:B217)</f>
        <v>100</v>
      </c>
      <c r="C216" s="66">
        <f t="shared" si="3"/>
        <v>0</v>
      </c>
      <c r="D216" s="66">
        <f>SUM(D217:D217)</f>
        <v>100</v>
      </c>
      <c r="E216" s="67"/>
    </row>
    <row r="217" spans="1:5" ht="17.25" customHeight="1">
      <c r="A217" s="79" t="s">
        <v>749</v>
      </c>
      <c r="B217" s="66">
        <v>100</v>
      </c>
      <c r="C217" s="66">
        <f t="shared" si="3"/>
        <v>0</v>
      </c>
      <c r="D217" s="66">
        <v>100</v>
      </c>
      <c r="E217" s="67"/>
    </row>
    <row r="218" spans="1:5" ht="17.25" customHeight="1">
      <c r="A218" s="78" t="s">
        <v>373</v>
      </c>
      <c r="B218" s="66">
        <f>SUM(B219:B220)</f>
        <v>1451</v>
      </c>
      <c r="C218" s="66">
        <f t="shared" si="3"/>
        <v>1451</v>
      </c>
      <c r="D218" s="66"/>
      <c r="E218" s="67"/>
    </row>
    <row r="219" spans="1:5" ht="17.25" customHeight="1">
      <c r="A219" s="79" t="s">
        <v>374</v>
      </c>
      <c r="B219" s="66">
        <v>1097</v>
      </c>
      <c r="C219" s="66">
        <f t="shared" si="3"/>
        <v>1097</v>
      </c>
      <c r="D219" s="66"/>
      <c r="E219" s="67"/>
    </row>
    <row r="220" spans="1:5" ht="17.25" customHeight="1">
      <c r="A220" s="79" t="s">
        <v>375</v>
      </c>
      <c r="B220" s="66">
        <v>354</v>
      </c>
      <c r="C220" s="66">
        <f t="shared" si="3"/>
        <v>354</v>
      </c>
      <c r="D220" s="66"/>
      <c r="E220" s="67"/>
    </row>
    <row r="221" spans="1:5" ht="17.25" customHeight="1">
      <c r="A221" s="78" t="s">
        <v>389</v>
      </c>
      <c r="B221" s="66">
        <f>SUM(B222:B223)</f>
        <v>306</v>
      </c>
      <c r="C221" s="66">
        <f t="shared" si="3"/>
        <v>306</v>
      </c>
      <c r="D221" s="66"/>
      <c r="E221" s="67"/>
    </row>
    <row r="222" spans="1:5" ht="17.25" customHeight="1">
      <c r="A222" s="79" t="s">
        <v>1039</v>
      </c>
      <c r="B222" s="66">
        <v>253</v>
      </c>
      <c r="C222" s="66">
        <f t="shared" si="3"/>
        <v>253</v>
      </c>
      <c r="D222" s="66"/>
      <c r="E222" s="67"/>
    </row>
    <row r="223" spans="1:5" ht="17.25" customHeight="1">
      <c r="A223" s="79" t="s">
        <v>1040</v>
      </c>
      <c r="B223" s="66">
        <v>53</v>
      </c>
      <c r="C223" s="66">
        <f t="shared" si="3"/>
        <v>53</v>
      </c>
      <c r="D223" s="66"/>
      <c r="E223" s="67"/>
    </row>
    <row r="224" spans="1:5" ht="17.25" customHeight="1">
      <c r="A224" s="81" t="s">
        <v>753</v>
      </c>
      <c r="B224" s="66">
        <f>SUM(B225)</f>
        <v>40</v>
      </c>
      <c r="C224" s="66">
        <f t="shared" si="3"/>
        <v>40</v>
      </c>
      <c r="D224" s="66"/>
      <c r="E224" s="67"/>
    </row>
    <row r="225" spans="1:5" ht="17.25" customHeight="1">
      <c r="A225" s="79" t="s">
        <v>754</v>
      </c>
      <c r="B225" s="66">
        <v>40</v>
      </c>
      <c r="C225" s="66">
        <f t="shared" si="3"/>
        <v>40</v>
      </c>
      <c r="D225" s="66"/>
      <c r="E225" s="67"/>
    </row>
    <row r="226" spans="1:5" ht="17.25" customHeight="1">
      <c r="A226" s="65" t="s">
        <v>395</v>
      </c>
      <c r="B226" s="66">
        <f>B227+B235+B237+B239+B241</f>
        <v>8483</v>
      </c>
      <c r="C226" s="66">
        <f t="shared" si="3"/>
        <v>8483</v>
      </c>
      <c r="D226" s="66"/>
      <c r="E226" s="67"/>
    </row>
    <row r="227" spans="1:5" ht="17.25" customHeight="1">
      <c r="A227" s="78" t="s">
        <v>396</v>
      </c>
      <c r="B227" s="66">
        <f>SUM(B228:B234)</f>
        <v>2929</v>
      </c>
      <c r="C227" s="66">
        <f t="shared" si="3"/>
        <v>2929</v>
      </c>
      <c r="D227" s="66"/>
      <c r="E227" s="67"/>
    </row>
    <row r="228" spans="1:5" ht="17.25" customHeight="1">
      <c r="A228" s="79" t="s">
        <v>47</v>
      </c>
      <c r="B228" s="66">
        <v>383</v>
      </c>
      <c r="C228" s="66">
        <f t="shared" si="3"/>
        <v>383</v>
      </c>
      <c r="D228" s="66"/>
      <c r="E228" s="67"/>
    </row>
    <row r="229" spans="1:5" ht="17.25" customHeight="1">
      <c r="A229" s="79" t="s">
        <v>48</v>
      </c>
      <c r="B229" s="66">
        <v>26</v>
      </c>
      <c r="C229" s="66">
        <f t="shared" si="3"/>
        <v>26</v>
      </c>
      <c r="D229" s="66"/>
      <c r="E229" s="67"/>
    </row>
    <row r="230" spans="1:5" ht="17.25" customHeight="1">
      <c r="A230" s="79" t="s">
        <v>397</v>
      </c>
      <c r="B230" s="66">
        <v>756</v>
      </c>
      <c r="C230" s="66">
        <f t="shared" si="3"/>
        <v>756</v>
      </c>
      <c r="D230" s="66"/>
      <c r="E230" s="67"/>
    </row>
    <row r="231" spans="1:5" ht="17.25" customHeight="1">
      <c r="A231" s="79" t="s">
        <v>398</v>
      </c>
      <c r="B231" s="66">
        <v>196</v>
      </c>
      <c r="C231" s="66">
        <f t="shared" si="3"/>
        <v>196</v>
      </c>
      <c r="D231" s="66"/>
      <c r="E231" s="67"/>
    </row>
    <row r="232" spans="1:5" ht="17.25" customHeight="1">
      <c r="A232" s="79" t="s">
        <v>399</v>
      </c>
      <c r="B232" s="66">
        <v>315</v>
      </c>
      <c r="C232" s="66">
        <f t="shared" si="3"/>
        <v>315</v>
      </c>
      <c r="D232" s="66"/>
      <c r="E232" s="67"/>
    </row>
    <row r="233" spans="1:5" ht="17.25" customHeight="1">
      <c r="A233" s="79" t="s">
        <v>400</v>
      </c>
      <c r="B233" s="66">
        <v>146</v>
      </c>
      <c r="C233" s="66">
        <f t="shared" si="3"/>
        <v>146</v>
      </c>
      <c r="D233" s="66"/>
      <c r="E233" s="67"/>
    </row>
    <row r="234" spans="1:5" ht="17.25" customHeight="1">
      <c r="A234" s="79" t="s">
        <v>401</v>
      </c>
      <c r="B234" s="66">
        <v>1107</v>
      </c>
      <c r="C234" s="66">
        <f t="shared" si="3"/>
        <v>1107</v>
      </c>
      <c r="D234" s="66"/>
      <c r="E234" s="67"/>
    </row>
    <row r="235" spans="1:5" ht="17.25" customHeight="1">
      <c r="A235" s="78" t="s">
        <v>402</v>
      </c>
      <c r="B235" s="66">
        <f>B236</f>
        <v>346</v>
      </c>
      <c r="C235" s="66">
        <f t="shared" si="3"/>
        <v>346</v>
      </c>
      <c r="D235" s="66"/>
      <c r="E235" s="67"/>
    </row>
    <row r="236" spans="1:5" ht="17.25" customHeight="1">
      <c r="A236" s="79" t="s">
        <v>403</v>
      </c>
      <c r="B236" s="66">
        <v>346</v>
      </c>
      <c r="C236" s="66">
        <f t="shared" si="3"/>
        <v>346</v>
      </c>
      <c r="D236" s="66"/>
      <c r="E236" s="67"/>
    </row>
    <row r="237" spans="1:5" ht="17.25" customHeight="1">
      <c r="A237" s="78" t="s">
        <v>407</v>
      </c>
      <c r="B237" s="66">
        <f>B238</f>
        <v>1943</v>
      </c>
      <c r="C237" s="66">
        <f t="shared" si="3"/>
        <v>1943</v>
      </c>
      <c r="D237" s="66"/>
      <c r="E237" s="67"/>
    </row>
    <row r="238" spans="1:5" ht="17.25" customHeight="1">
      <c r="A238" s="79" t="s">
        <v>408</v>
      </c>
      <c r="B238" s="66">
        <v>1943</v>
      </c>
      <c r="C238" s="66">
        <f t="shared" si="3"/>
        <v>1943</v>
      </c>
      <c r="D238" s="66"/>
      <c r="E238" s="67"/>
    </row>
    <row r="239" spans="1:5" ht="17.25" customHeight="1">
      <c r="A239" s="78" t="s">
        <v>409</v>
      </c>
      <c r="B239" s="66">
        <f>B240</f>
        <v>65</v>
      </c>
      <c r="C239" s="66">
        <f t="shared" si="3"/>
        <v>65</v>
      </c>
      <c r="D239" s="66"/>
      <c r="E239" s="67"/>
    </row>
    <row r="240" spans="1:5" ht="17.25" customHeight="1">
      <c r="A240" s="79" t="s">
        <v>410</v>
      </c>
      <c r="B240" s="66">
        <v>65</v>
      </c>
      <c r="C240" s="66">
        <f t="shared" si="3"/>
        <v>65</v>
      </c>
      <c r="D240" s="66"/>
      <c r="E240" s="67"/>
    </row>
    <row r="241" spans="1:5" ht="17.25" customHeight="1">
      <c r="A241" s="78" t="s">
        <v>411</v>
      </c>
      <c r="B241" s="66">
        <f>B242</f>
        <v>3200</v>
      </c>
      <c r="C241" s="66">
        <f t="shared" si="3"/>
        <v>3200</v>
      </c>
      <c r="D241" s="66"/>
      <c r="E241" s="67"/>
    </row>
    <row r="242" spans="1:5" ht="17.25" customHeight="1">
      <c r="A242" s="79" t="s">
        <v>412</v>
      </c>
      <c r="B242" s="66">
        <v>3200</v>
      </c>
      <c r="C242" s="66">
        <f t="shared" si="3"/>
        <v>3200</v>
      </c>
      <c r="D242" s="66"/>
      <c r="E242" s="67"/>
    </row>
    <row r="243" spans="1:5" ht="17.25" customHeight="1">
      <c r="A243" s="65" t="s">
        <v>413</v>
      </c>
      <c r="B243" s="66">
        <f>B244+B248+B252+B257+B263+B261</f>
        <v>17897</v>
      </c>
      <c r="C243" s="66">
        <f t="shared" si="3"/>
        <v>17672</v>
      </c>
      <c r="D243" s="66">
        <f>D244+D248+D252+D257+D263+D261</f>
        <v>225</v>
      </c>
      <c r="E243" s="67"/>
    </row>
    <row r="244" spans="1:5" ht="17.25" customHeight="1">
      <c r="A244" s="78" t="s">
        <v>414</v>
      </c>
      <c r="B244" s="66">
        <f>SUM(B245:B247)</f>
        <v>6833</v>
      </c>
      <c r="C244" s="66">
        <f t="shared" si="3"/>
        <v>6833</v>
      </c>
      <c r="D244" s="66"/>
      <c r="E244" s="67"/>
    </row>
    <row r="245" spans="1:5" ht="17.25" customHeight="1">
      <c r="A245" s="79" t="s">
        <v>47</v>
      </c>
      <c r="B245" s="66">
        <v>538</v>
      </c>
      <c r="C245" s="66">
        <f t="shared" si="3"/>
        <v>538</v>
      </c>
      <c r="D245" s="66"/>
      <c r="E245" s="67"/>
    </row>
    <row r="246" spans="1:5" ht="17.25" customHeight="1">
      <c r="A246" s="79" t="s">
        <v>61</v>
      </c>
      <c r="B246" s="66">
        <v>6100</v>
      </c>
      <c r="C246" s="66">
        <f t="shared" si="3"/>
        <v>6100</v>
      </c>
      <c r="D246" s="66"/>
      <c r="E246" s="67"/>
    </row>
    <row r="247" spans="1:5" ht="17.25" customHeight="1">
      <c r="A247" s="79" t="s">
        <v>429</v>
      </c>
      <c r="B247" s="66">
        <v>195</v>
      </c>
      <c r="C247" s="66">
        <f t="shared" si="3"/>
        <v>195</v>
      </c>
      <c r="D247" s="66"/>
      <c r="E247" s="67"/>
    </row>
    <row r="248" spans="1:5" ht="17.25" customHeight="1">
      <c r="A248" s="78" t="s">
        <v>755</v>
      </c>
      <c r="B248" s="66">
        <f>SUM(B249:B251)</f>
        <v>3823</v>
      </c>
      <c r="C248" s="66">
        <f t="shared" si="3"/>
        <v>3823</v>
      </c>
      <c r="D248" s="66"/>
      <c r="E248" s="67"/>
    </row>
    <row r="249" spans="1:5" ht="17.25" customHeight="1">
      <c r="A249" s="79" t="s">
        <v>47</v>
      </c>
      <c r="B249" s="66">
        <v>803</v>
      </c>
      <c r="C249" s="66">
        <f t="shared" si="3"/>
        <v>803</v>
      </c>
      <c r="D249" s="66"/>
      <c r="E249" s="67"/>
    </row>
    <row r="250" spans="1:5" ht="17.25" customHeight="1">
      <c r="A250" s="79" t="s">
        <v>756</v>
      </c>
      <c r="B250" s="66">
        <v>2603</v>
      </c>
      <c r="C250" s="66">
        <f t="shared" si="3"/>
        <v>2603</v>
      </c>
      <c r="D250" s="66"/>
      <c r="E250" s="67"/>
    </row>
    <row r="251" spans="1:5" ht="17.25" customHeight="1">
      <c r="A251" s="79" t="s">
        <v>758</v>
      </c>
      <c r="B251" s="66">
        <v>417</v>
      </c>
      <c r="C251" s="66">
        <f t="shared" si="3"/>
        <v>417</v>
      </c>
      <c r="D251" s="66"/>
      <c r="E251" s="67"/>
    </row>
    <row r="252" spans="1:5" ht="17.25" customHeight="1">
      <c r="A252" s="78" t="s">
        <v>447</v>
      </c>
      <c r="B252" s="66">
        <f>SUM(B253:B256)</f>
        <v>2946</v>
      </c>
      <c r="C252" s="66">
        <f t="shared" si="3"/>
        <v>2946</v>
      </c>
      <c r="D252" s="66"/>
      <c r="E252" s="67"/>
    </row>
    <row r="253" spans="1:5" ht="17.25" customHeight="1">
      <c r="A253" s="79" t="s">
        <v>47</v>
      </c>
      <c r="B253" s="66">
        <v>157</v>
      </c>
      <c r="C253" s="66">
        <f t="shared" si="3"/>
        <v>157</v>
      </c>
      <c r="D253" s="66"/>
      <c r="E253" s="67"/>
    </row>
    <row r="254" spans="1:5" ht="17.25" customHeight="1">
      <c r="A254" s="79" t="s">
        <v>57</v>
      </c>
      <c r="B254" s="66">
        <v>1714</v>
      </c>
      <c r="C254" s="66">
        <f t="shared" si="3"/>
        <v>1714</v>
      </c>
      <c r="D254" s="66"/>
      <c r="E254" s="67"/>
    </row>
    <row r="255" spans="1:5" ht="17.25" customHeight="1">
      <c r="A255" s="79" t="s">
        <v>457</v>
      </c>
      <c r="B255" s="66">
        <v>1070</v>
      </c>
      <c r="C255" s="66">
        <f t="shared" si="3"/>
        <v>1070</v>
      </c>
      <c r="D255" s="66"/>
      <c r="E255" s="67"/>
    </row>
    <row r="256" spans="1:5" ht="17.25" customHeight="1">
      <c r="A256" s="79" t="s">
        <v>759</v>
      </c>
      <c r="B256" s="66">
        <v>5</v>
      </c>
      <c r="C256" s="66">
        <f t="shared" si="3"/>
        <v>5</v>
      </c>
      <c r="D256" s="66"/>
      <c r="E256" s="67"/>
    </row>
    <row r="257" spans="1:5" ht="17.25" customHeight="1">
      <c r="A257" s="78" t="s">
        <v>462</v>
      </c>
      <c r="B257" s="66">
        <f>SUM(B258:B260)</f>
        <v>416</v>
      </c>
      <c r="C257" s="66">
        <f t="shared" si="3"/>
        <v>393</v>
      </c>
      <c r="D257" s="66">
        <f>SUM(D258:D260)</f>
        <v>23</v>
      </c>
      <c r="E257" s="67"/>
    </row>
    <row r="258" spans="1:5" ht="17.25" customHeight="1">
      <c r="A258" s="79" t="s">
        <v>47</v>
      </c>
      <c r="B258" s="66">
        <v>182</v>
      </c>
      <c r="C258" s="66">
        <f t="shared" si="3"/>
        <v>182</v>
      </c>
      <c r="D258" s="66"/>
      <c r="E258" s="67"/>
    </row>
    <row r="259" spans="1:5" ht="17.25" customHeight="1">
      <c r="A259" s="79" t="s">
        <v>760</v>
      </c>
      <c r="B259" s="66">
        <v>211</v>
      </c>
      <c r="C259" s="66">
        <f t="shared" si="3"/>
        <v>211</v>
      </c>
      <c r="D259" s="66"/>
      <c r="E259" s="67"/>
    </row>
    <row r="260" spans="1:5" ht="17.25" customHeight="1">
      <c r="A260" s="79" t="s">
        <v>467</v>
      </c>
      <c r="B260" s="66">
        <v>23</v>
      </c>
      <c r="C260" s="66">
        <f t="shared" si="3"/>
        <v>0</v>
      </c>
      <c r="D260" s="66">
        <v>23</v>
      </c>
      <c r="E260" s="67"/>
    </row>
    <row r="261" spans="1:5" ht="17.25" customHeight="1">
      <c r="A261" s="78" t="s">
        <v>472</v>
      </c>
      <c r="B261" s="66">
        <f>SUM(B262:B262)</f>
        <v>3677</v>
      </c>
      <c r="C261" s="66">
        <f t="shared" si="3"/>
        <v>3677</v>
      </c>
      <c r="D261" s="66"/>
      <c r="E261" s="67"/>
    </row>
    <row r="262" spans="1:5" ht="17.25" customHeight="1">
      <c r="A262" s="79" t="s">
        <v>474</v>
      </c>
      <c r="B262" s="66">
        <v>3677</v>
      </c>
      <c r="C262" s="66">
        <f t="shared" si="3"/>
        <v>3677</v>
      </c>
      <c r="D262" s="66"/>
      <c r="E262" s="67"/>
    </row>
    <row r="263" spans="1:5" ht="17.25" customHeight="1">
      <c r="A263" s="78" t="s">
        <v>761</v>
      </c>
      <c r="B263" s="66">
        <f>SUM(B264:B265)</f>
        <v>202</v>
      </c>
      <c r="C263" s="66">
        <f aca="true" t="shared" si="4" ref="C263:C322">B263-D263</f>
        <v>0</v>
      </c>
      <c r="D263" s="66">
        <f>SUM(D264:D265)</f>
        <v>202</v>
      </c>
      <c r="E263" s="67"/>
    </row>
    <row r="264" spans="1:5" ht="17.25" customHeight="1">
      <c r="A264" s="83" t="s">
        <v>762</v>
      </c>
      <c r="B264" s="66">
        <v>152</v>
      </c>
      <c r="C264" s="66">
        <f t="shared" si="4"/>
        <v>0</v>
      </c>
      <c r="D264" s="66">
        <v>152</v>
      </c>
      <c r="E264" s="67"/>
    </row>
    <row r="265" spans="1:5" ht="17.25" customHeight="1">
      <c r="A265" s="83" t="s">
        <v>763</v>
      </c>
      <c r="B265" s="66">
        <v>50</v>
      </c>
      <c r="C265" s="66">
        <f t="shared" si="4"/>
        <v>0</v>
      </c>
      <c r="D265" s="66">
        <v>50</v>
      </c>
      <c r="E265" s="67"/>
    </row>
    <row r="266" spans="1:5" ht="17.25" customHeight="1">
      <c r="A266" s="65" t="s">
        <v>483</v>
      </c>
      <c r="B266" s="66">
        <f>B267+B272</f>
        <v>1066</v>
      </c>
      <c r="C266" s="66">
        <f t="shared" si="4"/>
        <v>1066</v>
      </c>
      <c r="D266" s="66"/>
      <c r="E266" s="67"/>
    </row>
    <row r="267" spans="1:5" ht="17.25" customHeight="1">
      <c r="A267" s="78" t="s">
        <v>484</v>
      </c>
      <c r="B267" s="66">
        <f>SUM(B268:B271)</f>
        <v>1014</v>
      </c>
      <c r="C267" s="66">
        <f t="shared" si="4"/>
        <v>1014</v>
      </c>
      <c r="D267" s="66"/>
      <c r="E267" s="67"/>
    </row>
    <row r="268" spans="1:5" ht="17.25" customHeight="1">
      <c r="A268" s="79" t="s">
        <v>47</v>
      </c>
      <c r="B268" s="66">
        <v>219</v>
      </c>
      <c r="C268" s="66">
        <f t="shared" si="4"/>
        <v>219</v>
      </c>
      <c r="D268" s="66"/>
      <c r="E268" s="67"/>
    </row>
    <row r="269" spans="1:5" ht="17.25" customHeight="1">
      <c r="A269" s="79" t="s">
        <v>486</v>
      </c>
      <c r="B269" s="66">
        <v>467</v>
      </c>
      <c r="C269" s="66">
        <f t="shared" si="4"/>
        <v>467</v>
      </c>
      <c r="D269" s="66"/>
      <c r="E269" s="67"/>
    </row>
    <row r="270" spans="1:5" ht="17.25" customHeight="1">
      <c r="A270" s="79" t="s">
        <v>487</v>
      </c>
      <c r="B270" s="66">
        <v>228</v>
      </c>
      <c r="C270" s="66">
        <f t="shared" si="4"/>
        <v>228</v>
      </c>
      <c r="D270" s="66"/>
      <c r="E270" s="67"/>
    </row>
    <row r="271" spans="1:5" ht="17.25" customHeight="1">
      <c r="A271" s="79" t="s">
        <v>488</v>
      </c>
      <c r="B271" s="66">
        <v>100</v>
      </c>
      <c r="C271" s="66">
        <f t="shared" si="4"/>
        <v>100</v>
      </c>
      <c r="D271" s="66"/>
      <c r="E271" s="67"/>
    </row>
    <row r="272" spans="1:5" ht="17.25" customHeight="1">
      <c r="A272" s="78" t="s">
        <v>497</v>
      </c>
      <c r="B272" s="66">
        <f>B273</f>
        <v>52</v>
      </c>
      <c r="C272" s="66">
        <f t="shared" si="4"/>
        <v>52</v>
      </c>
      <c r="D272" s="66"/>
      <c r="E272" s="67"/>
    </row>
    <row r="273" spans="1:5" ht="17.25" customHeight="1">
      <c r="A273" s="79" t="s">
        <v>498</v>
      </c>
      <c r="B273" s="66">
        <v>52</v>
      </c>
      <c r="C273" s="66">
        <f t="shared" si="4"/>
        <v>52</v>
      </c>
      <c r="D273" s="66"/>
      <c r="E273" s="67"/>
    </row>
    <row r="274" spans="1:5" ht="17.25" customHeight="1">
      <c r="A274" s="65" t="s">
        <v>499</v>
      </c>
      <c r="B274" s="66">
        <f>B275+B278</f>
        <v>9087</v>
      </c>
      <c r="C274" s="66">
        <f t="shared" si="4"/>
        <v>9087</v>
      </c>
      <c r="D274" s="66"/>
      <c r="E274" s="67"/>
    </row>
    <row r="275" spans="1:5" ht="17.25" customHeight="1">
      <c r="A275" s="78" t="s">
        <v>500</v>
      </c>
      <c r="B275" s="66">
        <f>SUM(B276:B277)</f>
        <v>8959</v>
      </c>
      <c r="C275" s="66">
        <f t="shared" si="4"/>
        <v>8959</v>
      </c>
      <c r="D275" s="66"/>
      <c r="E275" s="67"/>
    </row>
    <row r="276" spans="1:5" ht="17.25" customHeight="1">
      <c r="A276" s="79" t="s">
        <v>47</v>
      </c>
      <c r="B276" s="66">
        <v>715</v>
      </c>
      <c r="C276" s="66">
        <f t="shared" si="4"/>
        <v>715</v>
      </c>
      <c r="D276" s="66"/>
      <c r="E276" s="67"/>
    </row>
    <row r="277" spans="1:5" ht="17.25" customHeight="1">
      <c r="A277" s="79" t="s">
        <v>501</v>
      </c>
      <c r="B277" s="66">
        <v>8244</v>
      </c>
      <c r="C277" s="66">
        <f t="shared" si="4"/>
        <v>8244</v>
      </c>
      <c r="D277" s="66"/>
      <c r="E277" s="67"/>
    </row>
    <row r="278" spans="1:5" ht="17.25" customHeight="1">
      <c r="A278" s="78" t="s">
        <v>504</v>
      </c>
      <c r="B278" s="66">
        <f>SUM(B279:B279)</f>
        <v>128</v>
      </c>
      <c r="C278" s="66">
        <f t="shared" si="4"/>
        <v>128</v>
      </c>
      <c r="D278" s="66"/>
      <c r="E278" s="67"/>
    </row>
    <row r="279" spans="1:5" ht="17.25" customHeight="1">
      <c r="A279" s="78" t="s">
        <v>156</v>
      </c>
      <c r="B279" s="66">
        <v>128</v>
      </c>
      <c r="C279" s="66">
        <f t="shared" si="4"/>
        <v>128</v>
      </c>
      <c r="D279" s="66"/>
      <c r="E279" s="67"/>
    </row>
    <row r="280" spans="1:5" ht="17.25" customHeight="1">
      <c r="A280" s="65" t="s">
        <v>520</v>
      </c>
      <c r="B280" s="66">
        <f>B281</f>
        <v>346</v>
      </c>
      <c r="C280" s="66">
        <f t="shared" si="4"/>
        <v>346</v>
      </c>
      <c r="D280" s="66"/>
      <c r="E280" s="67"/>
    </row>
    <row r="281" spans="1:5" ht="17.25" customHeight="1">
      <c r="A281" s="78" t="s">
        <v>521</v>
      </c>
      <c r="B281" s="66">
        <f>SUM(B282:B282)</f>
        <v>346</v>
      </c>
      <c r="C281" s="66">
        <f t="shared" si="4"/>
        <v>346</v>
      </c>
      <c r="D281" s="66"/>
      <c r="E281" s="67"/>
    </row>
    <row r="282" spans="1:5" ht="17.25" customHeight="1">
      <c r="A282" s="79" t="s">
        <v>47</v>
      </c>
      <c r="B282" s="66">
        <v>346</v>
      </c>
      <c r="C282" s="66">
        <f t="shared" si="4"/>
        <v>346</v>
      </c>
      <c r="D282" s="66"/>
      <c r="E282" s="67"/>
    </row>
    <row r="283" spans="1:5" ht="17.25" customHeight="1">
      <c r="A283" s="76" t="s">
        <v>767</v>
      </c>
      <c r="B283" s="66">
        <f>B284+B290</f>
        <v>5054</v>
      </c>
      <c r="C283" s="66">
        <f t="shared" si="4"/>
        <v>5054</v>
      </c>
      <c r="D283" s="66"/>
      <c r="E283" s="67"/>
    </row>
    <row r="284" spans="1:5" ht="17.25" customHeight="1">
      <c r="A284" s="78" t="s">
        <v>768</v>
      </c>
      <c r="B284" s="66">
        <f>SUM(B285:B289)</f>
        <v>4939</v>
      </c>
      <c r="C284" s="66">
        <f t="shared" si="4"/>
        <v>4939</v>
      </c>
      <c r="D284" s="66"/>
      <c r="E284" s="67"/>
    </row>
    <row r="285" spans="1:5" ht="17.25" customHeight="1" hidden="1">
      <c r="A285" s="79" t="s">
        <v>47</v>
      </c>
      <c r="B285" s="66">
        <v>1852</v>
      </c>
      <c r="C285" s="66">
        <f t="shared" si="4"/>
        <v>1852</v>
      </c>
      <c r="D285" s="66"/>
      <c r="E285" s="67"/>
    </row>
    <row r="286" spans="1:5" ht="17.25" customHeight="1" hidden="1">
      <c r="A286" s="79" t="s">
        <v>48</v>
      </c>
      <c r="B286" s="66">
        <v>16</v>
      </c>
      <c r="C286" s="66">
        <f t="shared" si="4"/>
        <v>16</v>
      </c>
      <c r="D286" s="66"/>
      <c r="E286" s="67"/>
    </row>
    <row r="287" spans="1:5" ht="17.25" customHeight="1" hidden="1">
      <c r="A287" s="79" t="s">
        <v>538</v>
      </c>
      <c r="B287" s="66">
        <v>183</v>
      </c>
      <c r="C287" s="66">
        <f t="shared" si="4"/>
        <v>183</v>
      </c>
      <c r="D287" s="66"/>
      <c r="E287" s="67"/>
    </row>
    <row r="288" spans="1:5" ht="17.25" customHeight="1" hidden="1">
      <c r="A288" s="61" t="s">
        <v>769</v>
      </c>
      <c r="B288" s="66"/>
      <c r="C288" s="66">
        <f t="shared" si="4"/>
        <v>0</v>
      </c>
      <c r="D288" s="66"/>
      <c r="E288" s="67"/>
    </row>
    <row r="289" spans="1:5" ht="17.25" customHeight="1" hidden="1">
      <c r="A289" s="79" t="s">
        <v>61</v>
      </c>
      <c r="B289" s="66">
        <v>2888</v>
      </c>
      <c r="C289" s="66">
        <f t="shared" si="4"/>
        <v>2888</v>
      </c>
      <c r="D289" s="66"/>
      <c r="E289" s="67"/>
    </row>
    <row r="290" spans="1:5" ht="17.25" customHeight="1" hidden="1">
      <c r="A290" s="78" t="s">
        <v>549</v>
      </c>
      <c r="B290" s="66">
        <f>SUM(B291:B292)</f>
        <v>115</v>
      </c>
      <c r="C290" s="66">
        <f t="shared" si="4"/>
        <v>115</v>
      </c>
      <c r="D290" s="66"/>
      <c r="E290" s="67"/>
    </row>
    <row r="291" spans="1:5" ht="17.25" customHeight="1" hidden="1">
      <c r="A291" s="79" t="s">
        <v>47</v>
      </c>
      <c r="B291" s="66">
        <v>105</v>
      </c>
      <c r="C291" s="66">
        <f t="shared" si="4"/>
        <v>105</v>
      </c>
      <c r="D291" s="66"/>
      <c r="E291" s="67"/>
    </row>
    <row r="292" spans="1:5" ht="17.25" customHeight="1" hidden="1">
      <c r="A292" s="79" t="s">
        <v>550</v>
      </c>
      <c r="B292" s="66">
        <v>10</v>
      </c>
      <c r="C292" s="66">
        <f t="shared" si="4"/>
        <v>10</v>
      </c>
      <c r="D292" s="66"/>
      <c r="E292" s="67"/>
    </row>
    <row r="293" spans="1:5" ht="17.25" customHeight="1" hidden="1">
      <c r="A293" s="76" t="s">
        <v>770</v>
      </c>
      <c r="B293" s="66">
        <f>B294+B296</f>
        <v>13394</v>
      </c>
      <c r="C293" s="66">
        <f t="shared" si="4"/>
        <v>13394</v>
      </c>
      <c r="D293" s="66"/>
      <c r="E293" s="67"/>
    </row>
    <row r="294" spans="1:5" ht="17.25" customHeight="1" hidden="1">
      <c r="A294" s="78" t="s">
        <v>554</v>
      </c>
      <c r="B294" s="66">
        <f>SUM(B295:B295)</f>
        <v>0</v>
      </c>
      <c r="C294" s="66">
        <f t="shared" si="4"/>
        <v>0</v>
      </c>
      <c r="D294" s="66"/>
      <c r="E294" s="67"/>
    </row>
    <row r="295" spans="1:5" ht="17.25" customHeight="1" hidden="1">
      <c r="A295" s="79" t="s">
        <v>555</v>
      </c>
      <c r="B295" s="66"/>
      <c r="C295" s="66">
        <f t="shared" si="4"/>
        <v>0</v>
      </c>
      <c r="D295" s="66"/>
      <c r="E295" s="67"/>
    </row>
    <row r="296" spans="1:5" ht="17.25" customHeight="1">
      <c r="A296" s="68" t="s">
        <v>560</v>
      </c>
      <c r="B296" s="66">
        <f>SUM(B297:B298)</f>
        <v>13394</v>
      </c>
      <c r="C296" s="66">
        <f t="shared" si="4"/>
        <v>13394</v>
      </c>
      <c r="D296" s="66"/>
      <c r="E296" s="67"/>
    </row>
    <row r="297" spans="1:5" ht="17.25" customHeight="1">
      <c r="A297" s="79" t="s">
        <v>561</v>
      </c>
      <c r="B297" s="66">
        <v>13391</v>
      </c>
      <c r="C297" s="66">
        <f t="shared" si="4"/>
        <v>13391</v>
      </c>
      <c r="D297" s="66"/>
      <c r="E297" s="67"/>
    </row>
    <row r="298" spans="1:5" ht="17.25" customHeight="1">
      <c r="A298" s="79" t="s">
        <v>563</v>
      </c>
      <c r="B298" s="66">
        <v>3</v>
      </c>
      <c r="C298" s="66">
        <f t="shared" si="4"/>
        <v>3</v>
      </c>
      <c r="D298" s="66"/>
      <c r="E298" s="67"/>
    </row>
    <row r="299" spans="1:5" ht="17.25" customHeight="1">
      <c r="A299" s="65" t="s">
        <v>771</v>
      </c>
      <c r="B299" s="66">
        <f>B300</f>
        <v>677</v>
      </c>
      <c r="C299" s="66">
        <f t="shared" si="4"/>
        <v>176</v>
      </c>
      <c r="D299" s="66">
        <f>D300</f>
        <v>501</v>
      </c>
      <c r="E299" s="67"/>
    </row>
    <row r="300" spans="1:5" ht="17.25" customHeight="1">
      <c r="A300" s="78" t="s">
        <v>772</v>
      </c>
      <c r="B300" s="66">
        <f>SUM(B301:B302)</f>
        <v>677</v>
      </c>
      <c r="C300" s="66">
        <f t="shared" si="4"/>
        <v>176</v>
      </c>
      <c r="D300" s="66">
        <f>SUM(D301:D302)</f>
        <v>501</v>
      </c>
      <c r="E300" s="67"/>
    </row>
    <row r="301" spans="1:5" ht="17.25" customHeight="1">
      <c r="A301" s="79" t="s">
        <v>47</v>
      </c>
      <c r="B301" s="66">
        <v>176</v>
      </c>
      <c r="C301" s="66">
        <f t="shared" si="4"/>
        <v>176</v>
      </c>
      <c r="D301" s="66"/>
      <c r="E301" s="67"/>
    </row>
    <row r="302" spans="1:5" ht="17.25" customHeight="1">
      <c r="A302" s="79" t="s">
        <v>773</v>
      </c>
      <c r="B302" s="66">
        <v>501</v>
      </c>
      <c r="C302" s="66">
        <f t="shared" si="4"/>
        <v>0</v>
      </c>
      <c r="D302" s="66">
        <v>501</v>
      </c>
      <c r="E302" s="67"/>
    </row>
    <row r="303" spans="1:5" ht="17.25" customHeight="1">
      <c r="A303" s="84" t="s">
        <v>774</v>
      </c>
      <c r="B303" s="66">
        <f>B304+B308+B310+B313</f>
        <v>5743</v>
      </c>
      <c r="C303" s="66">
        <f t="shared" si="4"/>
        <v>5732</v>
      </c>
      <c r="D303" s="66">
        <f>D304+D308+D310+D313</f>
        <v>11</v>
      </c>
      <c r="E303" s="67"/>
    </row>
    <row r="304" spans="1:5" ht="17.25" customHeight="1">
      <c r="A304" s="84" t="s">
        <v>775</v>
      </c>
      <c r="B304" s="66">
        <f>SUM(B305:B307)</f>
        <v>1658</v>
      </c>
      <c r="C304" s="66">
        <f t="shared" si="4"/>
        <v>1658</v>
      </c>
      <c r="D304" s="66"/>
      <c r="E304" s="67"/>
    </row>
    <row r="305" spans="1:5" ht="17.25" customHeight="1">
      <c r="A305" s="79" t="s">
        <v>1041</v>
      </c>
      <c r="B305" s="66">
        <v>584</v>
      </c>
      <c r="C305" s="66">
        <f t="shared" si="4"/>
        <v>584</v>
      </c>
      <c r="D305" s="66"/>
      <c r="E305" s="67"/>
    </row>
    <row r="306" spans="1:5" ht="17.25" customHeight="1">
      <c r="A306" s="69" t="s">
        <v>1042</v>
      </c>
      <c r="B306" s="66">
        <v>3</v>
      </c>
      <c r="C306" s="66">
        <f t="shared" si="4"/>
        <v>3</v>
      </c>
      <c r="D306" s="66"/>
      <c r="E306" s="67"/>
    </row>
    <row r="307" spans="1:5" ht="17.25" customHeight="1">
      <c r="A307" s="86" t="s">
        <v>1043</v>
      </c>
      <c r="B307" s="66">
        <v>1071</v>
      </c>
      <c r="C307" s="66">
        <f t="shared" si="4"/>
        <v>1071</v>
      </c>
      <c r="D307" s="66"/>
      <c r="E307" s="67"/>
    </row>
    <row r="308" spans="1:5" ht="17.25" customHeight="1">
      <c r="A308" s="87" t="s">
        <v>777</v>
      </c>
      <c r="B308" s="66">
        <f>SUM(B309)</f>
        <v>429</v>
      </c>
      <c r="C308" s="66">
        <f t="shared" si="4"/>
        <v>429</v>
      </c>
      <c r="D308" s="66"/>
      <c r="E308" s="67"/>
    </row>
    <row r="309" spans="1:5" ht="17.25" customHeight="1">
      <c r="A309" s="79" t="s">
        <v>1044</v>
      </c>
      <c r="B309" s="66">
        <v>429</v>
      </c>
      <c r="C309" s="66">
        <f t="shared" si="4"/>
        <v>429</v>
      </c>
      <c r="D309" s="66"/>
      <c r="E309" s="67"/>
    </row>
    <row r="310" spans="1:5" ht="17.25" customHeight="1">
      <c r="A310" s="78" t="s">
        <v>545</v>
      </c>
      <c r="B310" s="66">
        <f>SUM(B311:B312)</f>
        <v>156</v>
      </c>
      <c r="C310" s="66">
        <f t="shared" si="4"/>
        <v>145</v>
      </c>
      <c r="D310" s="66">
        <f>SUM(D311:D312)</f>
        <v>11</v>
      </c>
      <c r="E310" s="67"/>
    </row>
    <row r="311" spans="1:5" ht="17.25" customHeight="1">
      <c r="A311" s="79" t="s">
        <v>47</v>
      </c>
      <c r="B311" s="66">
        <v>145</v>
      </c>
      <c r="C311" s="66">
        <f t="shared" si="4"/>
        <v>145</v>
      </c>
      <c r="D311" s="66"/>
      <c r="E311" s="67"/>
    </row>
    <row r="312" spans="1:5" ht="17.25" customHeight="1">
      <c r="A312" s="79" t="s">
        <v>546</v>
      </c>
      <c r="B312" s="66">
        <v>11</v>
      </c>
      <c r="C312" s="66">
        <f t="shared" si="4"/>
        <v>0</v>
      </c>
      <c r="D312" s="66">
        <v>11</v>
      </c>
      <c r="E312" s="67"/>
    </row>
    <row r="313" spans="1:5" ht="17.25" customHeight="1">
      <c r="A313" s="81" t="s">
        <v>779</v>
      </c>
      <c r="B313" s="66">
        <f>SUM(B314)</f>
        <v>3500</v>
      </c>
      <c r="C313" s="66">
        <f t="shared" si="4"/>
        <v>3500</v>
      </c>
      <c r="D313" s="66">
        <f>SUM(D314)</f>
        <v>0</v>
      </c>
      <c r="E313" s="67"/>
    </row>
    <row r="314" spans="1:5" ht="17.25" customHeight="1">
      <c r="A314" s="82" t="s">
        <v>540</v>
      </c>
      <c r="B314" s="66">
        <v>3500</v>
      </c>
      <c r="C314" s="66">
        <f t="shared" si="4"/>
        <v>3500</v>
      </c>
      <c r="D314" s="66"/>
      <c r="E314" s="67"/>
    </row>
    <row r="315" spans="1:5" ht="17.25" customHeight="1">
      <c r="A315" s="85" t="s">
        <v>780</v>
      </c>
      <c r="B315" s="66">
        <f>SUM(B316:B317)</f>
        <v>273</v>
      </c>
      <c r="C315" s="66">
        <f t="shared" si="4"/>
        <v>0</v>
      </c>
      <c r="D315" s="66">
        <f>SUM(D316:D317)</f>
        <v>273</v>
      </c>
      <c r="E315" s="66">
        <f>SUM(E316:E317)</f>
        <v>0</v>
      </c>
    </row>
    <row r="316" spans="1:5" ht="17.25" customHeight="1">
      <c r="A316" s="86" t="s">
        <v>781</v>
      </c>
      <c r="B316" s="66">
        <v>230</v>
      </c>
      <c r="C316" s="66">
        <f t="shared" si="4"/>
        <v>0</v>
      </c>
      <c r="D316" s="66">
        <v>230</v>
      </c>
      <c r="E316" s="67"/>
    </row>
    <row r="317" spans="1:5" ht="17.25" customHeight="1">
      <c r="A317" s="86" t="s">
        <v>782</v>
      </c>
      <c r="B317" s="66">
        <v>43</v>
      </c>
      <c r="C317" s="66">
        <f t="shared" si="4"/>
        <v>0</v>
      </c>
      <c r="D317" s="66">
        <v>43</v>
      </c>
      <c r="E317" s="67"/>
    </row>
    <row r="318" spans="1:5" ht="17.25" customHeight="1">
      <c r="A318" s="65" t="s">
        <v>579</v>
      </c>
      <c r="B318" s="66">
        <f>B319</f>
        <v>10944</v>
      </c>
      <c r="C318" s="66">
        <f t="shared" si="4"/>
        <v>0</v>
      </c>
      <c r="D318" s="66">
        <f>D319</f>
        <v>10944</v>
      </c>
      <c r="E318" s="67"/>
    </row>
    <row r="319" spans="1:5" ht="17.25" customHeight="1">
      <c r="A319" s="87" t="s">
        <v>580</v>
      </c>
      <c r="B319" s="66">
        <f>SUM(B320:B321)</f>
        <v>10944</v>
      </c>
      <c r="C319" s="66">
        <f t="shared" si="4"/>
        <v>0</v>
      </c>
      <c r="D319" s="66">
        <f>SUM(D320:D321)</f>
        <v>10944</v>
      </c>
      <c r="E319" s="67"/>
    </row>
    <row r="320" spans="1:5" ht="17.25" customHeight="1">
      <c r="A320" s="86" t="s">
        <v>581</v>
      </c>
      <c r="B320" s="66">
        <v>10580</v>
      </c>
      <c r="C320" s="66">
        <f t="shared" si="4"/>
        <v>0</v>
      </c>
      <c r="D320" s="66">
        <v>10580</v>
      </c>
      <c r="E320" s="67"/>
    </row>
    <row r="321" spans="1:5" ht="17.25" customHeight="1">
      <c r="A321" s="86" t="s">
        <v>1045</v>
      </c>
      <c r="B321" s="66">
        <v>364</v>
      </c>
      <c r="C321" s="66">
        <f t="shared" si="4"/>
        <v>0</v>
      </c>
      <c r="D321" s="66">
        <v>364</v>
      </c>
      <c r="E321" s="67"/>
    </row>
    <row r="322" spans="1:5" ht="17.25" customHeight="1">
      <c r="A322" s="65" t="s">
        <v>786</v>
      </c>
      <c r="B322" s="66">
        <v>9000</v>
      </c>
      <c r="C322" s="66">
        <f t="shared" si="4"/>
        <v>9000</v>
      </c>
      <c r="D322" s="66"/>
      <c r="E322" s="67"/>
    </row>
    <row r="323" spans="1:5" ht="17.25" customHeight="1">
      <c r="A323" s="5" t="s">
        <v>1005</v>
      </c>
      <c r="B323" s="66">
        <f>B6+B71+B83+B100+B105+B123+B182+B212+B226+B243+B266+B274+B280+B283+B293+B299+B315+B318+B322+B303</f>
        <v>340000</v>
      </c>
      <c r="C323" s="66">
        <f>C6+C71+C83+C100+C105+C123+C182+C212+C226+C243+C266+C274+C280+C283+C293+C299+C315+C318+C322+C303</f>
        <v>325136</v>
      </c>
      <c r="D323" s="66">
        <f>D6+D71+D83+D100+D105+D123+D182+D212+D226+D243+D266+D274+D280+D283+D293+D299+D315+D318+D322+D303</f>
        <v>14864</v>
      </c>
      <c r="E323" s="67"/>
    </row>
    <row r="324" spans="1:5" ht="14.25">
      <c r="A324" s="194" t="s">
        <v>833</v>
      </c>
      <c r="B324" s="195"/>
      <c r="C324" s="195"/>
      <c r="D324" s="195"/>
      <c r="E324" s="195"/>
    </row>
    <row r="325" spans="1:5" ht="6" customHeight="1">
      <c r="A325" s="196"/>
      <c r="B325" s="196"/>
      <c r="C325" s="196"/>
      <c r="D325" s="196"/>
      <c r="E325" s="196"/>
    </row>
    <row r="326" spans="1:5" ht="9" customHeight="1">
      <c r="A326" s="196"/>
      <c r="B326" s="196"/>
      <c r="C326" s="196"/>
      <c r="D326" s="196"/>
      <c r="E326" s="196"/>
    </row>
  </sheetData>
  <sheetProtection/>
  <mergeCells count="6">
    <mergeCell ref="A324:E326"/>
    <mergeCell ref="A2:E2"/>
    <mergeCell ref="D3:E3"/>
    <mergeCell ref="B4:D4"/>
    <mergeCell ref="A4:A5"/>
    <mergeCell ref="E4:E5"/>
  </mergeCells>
  <dataValidations count="1">
    <dataValidation type="custom" allowBlank="1" showInputMessage="1" showErrorMessage="1" errorTitle="提示" error="对不起，此处只能输入数字。" sqref="B207 E315 B7:B64 B66:B70 B72:B166 B169:B205 B209:B319 D7:D120 D122:D239 D241:D254 D257:D305 D307:D311 D313:D322">
      <formula1>OR(B207="",ISNUMBER(B207))</formula1>
    </dataValidation>
  </dataValidations>
  <printOptions horizontalCentered="1"/>
  <pageMargins left="0.71" right="0.71" top="0.51" bottom="0.71" header="0.31" footer="0.47"/>
  <pageSetup firstPageNumber="69" useFirstPageNumber="1" horizontalDpi="600" verticalDpi="600" orientation="portrait" paperSize="9" r:id="rId3"/>
  <headerFooter alignWithMargins="0">
    <oddFooter>&amp;C— &amp;P —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E14"/>
  <sheetViews>
    <sheetView showGridLines="0" showZeros="0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3" sqref="D23"/>
    </sheetView>
  </sheetViews>
  <sheetFormatPr defaultColWidth="9.00390625" defaultRowHeight="14.25"/>
  <cols>
    <col min="1" max="1" width="32.875" style="2" customWidth="1"/>
    <col min="2" max="3" width="11.75390625" style="2" customWidth="1"/>
    <col min="4" max="5" width="11.125" style="2" customWidth="1"/>
    <col min="6" max="16384" width="9.00390625" style="2" customWidth="1"/>
  </cols>
  <sheetData>
    <row r="1" ht="15.75" customHeight="1">
      <c r="A1" s="3" t="s">
        <v>910</v>
      </c>
    </row>
    <row r="2" spans="1:5" ht="32.25" customHeight="1">
      <c r="A2" s="171" t="s">
        <v>834</v>
      </c>
      <c r="B2" s="171"/>
      <c r="C2" s="171"/>
      <c r="D2" s="171"/>
      <c r="E2" s="171"/>
    </row>
    <row r="3" spans="1:5" ht="13.5" customHeight="1">
      <c r="A3" s="4"/>
      <c r="B3" s="4"/>
      <c r="C3" s="4"/>
      <c r="D3" s="172" t="s">
        <v>835</v>
      </c>
      <c r="E3" s="175"/>
    </row>
    <row r="4" spans="1:5" ht="15" customHeight="1">
      <c r="A4" s="176" t="s">
        <v>4</v>
      </c>
      <c r="B4" s="22" t="s">
        <v>40</v>
      </c>
      <c r="C4" s="6" t="s">
        <v>640</v>
      </c>
      <c r="D4" s="176" t="s">
        <v>641</v>
      </c>
      <c r="E4" s="176"/>
    </row>
    <row r="5" spans="1:5" ht="15" customHeight="1">
      <c r="A5" s="176"/>
      <c r="B5" s="23" t="s">
        <v>42</v>
      </c>
      <c r="C5" s="7" t="s">
        <v>642</v>
      </c>
      <c r="D5" s="5" t="s">
        <v>43</v>
      </c>
      <c r="E5" s="5" t="s">
        <v>44</v>
      </c>
    </row>
    <row r="6" spans="1:5" s="1" customFormat="1" ht="24.75" customHeight="1">
      <c r="A6" s="58" t="s">
        <v>590</v>
      </c>
      <c r="B6" s="29"/>
      <c r="C6" s="29"/>
      <c r="D6" s="59">
        <f>B6-C6</f>
        <v>0</v>
      </c>
      <c r="E6" s="31">
        <f aca="true" t="shared" si="0" ref="E6:E14">IF(B6=0,0,ROUND((C6-B6)/B6*100,1))</f>
        <v>0</v>
      </c>
    </row>
    <row r="7" spans="1:5" s="1" customFormat="1" ht="24.75" customHeight="1">
      <c r="A7" s="58" t="s">
        <v>591</v>
      </c>
      <c r="B7" s="29">
        <v>24</v>
      </c>
      <c r="C7" s="29">
        <v>200</v>
      </c>
      <c r="D7" s="59">
        <f aca="true" t="shared" si="1" ref="D7:D13">B7-C7</f>
        <v>-176</v>
      </c>
      <c r="E7" s="31">
        <f t="shared" si="0"/>
        <v>733.3</v>
      </c>
    </row>
    <row r="8" spans="1:5" s="1" customFormat="1" ht="24.75" customHeight="1">
      <c r="A8" s="58" t="s">
        <v>592</v>
      </c>
      <c r="B8" s="29">
        <v>51</v>
      </c>
      <c r="C8" s="29">
        <v>300</v>
      </c>
      <c r="D8" s="59">
        <f t="shared" si="1"/>
        <v>-249</v>
      </c>
      <c r="E8" s="31">
        <f t="shared" si="0"/>
        <v>488.2</v>
      </c>
    </row>
    <row r="9" spans="1:5" s="1" customFormat="1" ht="24.75" customHeight="1">
      <c r="A9" s="58" t="s">
        <v>593</v>
      </c>
      <c r="B9" s="29">
        <v>21614</v>
      </c>
      <c r="C9" s="29">
        <v>78500</v>
      </c>
      <c r="D9" s="59">
        <f t="shared" si="1"/>
        <v>-56886</v>
      </c>
      <c r="E9" s="31">
        <f t="shared" si="0"/>
        <v>263.2</v>
      </c>
    </row>
    <row r="10" spans="1:5" s="1" customFormat="1" ht="24.75" customHeight="1">
      <c r="A10" s="60" t="s">
        <v>594</v>
      </c>
      <c r="B10" s="29">
        <v>217</v>
      </c>
      <c r="C10" s="29">
        <v>300</v>
      </c>
      <c r="D10" s="59">
        <f t="shared" si="1"/>
        <v>-83</v>
      </c>
      <c r="E10" s="31">
        <f t="shared" si="0"/>
        <v>38.2</v>
      </c>
    </row>
    <row r="11" spans="1:5" s="1" customFormat="1" ht="24.75" customHeight="1">
      <c r="A11" s="60" t="s">
        <v>595</v>
      </c>
      <c r="B11" s="29">
        <v>638</v>
      </c>
      <c r="C11" s="29">
        <v>700</v>
      </c>
      <c r="D11" s="59">
        <f t="shared" si="1"/>
        <v>-62</v>
      </c>
      <c r="E11" s="31">
        <f t="shared" si="0"/>
        <v>9.7</v>
      </c>
    </row>
    <row r="12" spans="1:5" s="1" customFormat="1" ht="24.75" customHeight="1">
      <c r="A12" s="51" t="s">
        <v>836</v>
      </c>
      <c r="B12" s="29"/>
      <c r="C12" s="29"/>
      <c r="D12" s="59">
        <f t="shared" si="1"/>
        <v>0</v>
      </c>
      <c r="E12" s="31">
        <f t="shared" si="0"/>
        <v>0</v>
      </c>
    </row>
    <row r="13" spans="1:5" s="1" customFormat="1" ht="24.75" customHeight="1">
      <c r="A13" s="60" t="s">
        <v>837</v>
      </c>
      <c r="B13" s="29"/>
      <c r="C13" s="29"/>
      <c r="D13" s="59">
        <f t="shared" si="1"/>
        <v>0</v>
      </c>
      <c r="E13" s="31">
        <f t="shared" si="0"/>
        <v>0</v>
      </c>
    </row>
    <row r="14" spans="1:5" s="1" customFormat="1" ht="24.75" customHeight="1">
      <c r="A14" s="35" t="s">
        <v>1007</v>
      </c>
      <c r="B14" s="43">
        <f>SUM(B6:B12)</f>
        <v>22544</v>
      </c>
      <c r="C14" s="43">
        <f>SUM(C6:C13)</f>
        <v>80000</v>
      </c>
      <c r="D14" s="43">
        <f>C14-B14</f>
        <v>57456</v>
      </c>
      <c r="E14" s="166">
        <f t="shared" si="0"/>
        <v>254.9</v>
      </c>
    </row>
  </sheetData>
  <sheetProtection/>
  <mergeCells count="4">
    <mergeCell ref="A2:E2"/>
    <mergeCell ref="D3:E3"/>
    <mergeCell ref="D4:E4"/>
    <mergeCell ref="A4:A5"/>
  </mergeCells>
  <printOptions horizontalCentered="1"/>
  <pageMargins left="0.79" right="0.79" top="0.79" bottom="0.79" header="0.08" footer="0.59"/>
  <pageSetup firstPageNumber="78" useFirstPageNumber="1" horizontalDpi="600" verticalDpi="600" orientation="portrait" paperSize="9" r:id="rId1"/>
  <headerFooter alignWithMargins="0">
    <oddFooter>&amp;C— &amp;P 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E29"/>
  <sheetViews>
    <sheetView showGridLines="0" showZeros="0" zoomScale="120" zoomScaleNormal="120" zoomScalePageLayoutView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3" sqref="H23"/>
    </sheetView>
  </sheetViews>
  <sheetFormatPr defaultColWidth="9.00390625" defaultRowHeight="14.25"/>
  <cols>
    <col min="1" max="1" width="39.25390625" style="2" customWidth="1"/>
    <col min="2" max="2" width="10.625" style="2" customWidth="1"/>
    <col min="3" max="3" width="8.50390625" style="2" customWidth="1"/>
    <col min="4" max="4" width="10.25390625" style="2" customWidth="1"/>
    <col min="5" max="5" width="9.50390625" style="2" customWidth="1"/>
    <col min="6" max="16384" width="9.00390625" style="2" customWidth="1"/>
  </cols>
  <sheetData>
    <row r="1" ht="23.25" customHeight="1">
      <c r="A1" s="3" t="s">
        <v>1003</v>
      </c>
    </row>
    <row r="2" spans="1:5" ht="40.5" customHeight="1">
      <c r="A2" s="171" t="s">
        <v>914</v>
      </c>
      <c r="B2" s="171"/>
      <c r="C2" s="171"/>
      <c r="D2" s="171"/>
      <c r="E2" s="171"/>
    </row>
    <row r="3" spans="1:5" ht="14.25" customHeight="1">
      <c r="A3" s="4"/>
      <c r="B3" s="4"/>
      <c r="C3" s="4"/>
      <c r="D3" s="172" t="s">
        <v>2</v>
      </c>
      <c r="E3" s="184"/>
    </row>
    <row r="4" spans="1:5" ht="21.75" customHeight="1">
      <c r="A4" s="176" t="s">
        <v>4</v>
      </c>
      <c r="B4" s="222" t="s">
        <v>916</v>
      </c>
      <c r="C4" s="222"/>
      <c r="D4" s="222"/>
      <c r="E4" s="181" t="s">
        <v>688</v>
      </c>
    </row>
    <row r="5" spans="1:5" ht="20.25" customHeight="1">
      <c r="A5" s="176"/>
      <c r="B5" s="50" t="s">
        <v>689</v>
      </c>
      <c r="C5" s="50" t="s">
        <v>817</v>
      </c>
      <c r="D5" s="50" t="s">
        <v>838</v>
      </c>
      <c r="E5" s="185"/>
    </row>
    <row r="6" spans="1:5" s="1" customFormat="1" ht="24.75" customHeight="1">
      <c r="A6" s="51" t="s">
        <v>839</v>
      </c>
      <c r="B6" s="34">
        <f aca="true" t="shared" si="0" ref="B6:B14">C6+D6</f>
        <v>0</v>
      </c>
      <c r="C6" s="34">
        <f>SUM(C7:C7)</f>
        <v>0</v>
      </c>
      <c r="D6" s="34">
        <f>SUM(D7:D7)</f>
        <v>0</v>
      </c>
      <c r="E6" s="52"/>
    </row>
    <row r="7" spans="1:5" s="1" customFormat="1" ht="24.75" customHeight="1">
      <c r="A7" s="53" t="s">
        <v>607</v>
      </c>
      <c r="B7" s="34">
        <f t="shared" si="0"/>
        <v>0</v>
      </c>
      <c r="C7" s="34"/>
      <c r="D7" s="29"/>
      <c r="E7" s="52"/>
    </row>
    <row r="8" spans="1:5" s="1" customFormat="1" ht="24.75" customHeight="1">
      <c r="A8" s="51" t="s">
        <v>840</v>
      </c>
      <c r="B8" s="29">
        <f t="shared" si="0"/>
        <v>10000</v>
      </c>
      <c r="C8" s="34">
        <f>SUM(C9:C14)</f>
        <v>10000</v>
      </c>
      <c r="D8" s="29">
        <f>SUM(D9:D14)</f>
        <v>0</v>
      </c>
      <c r="E8" s="52"/>
    </row>
    <row r="9" spans="1:5" s="1" customFormat="1" ht="28.5" customHeight="1">
      <c r="A9" s="54" t="s">
        <v>841</v>
      </c>
      <c r="B9" s="29">
        <f t="shared" si="0"/>
        <v>8500</v>
      </c>
      <c r="C9" s="34">
        <v>8500</v>
      </c>
      <c r="D9" s="29"/>
      <c r="E9" s="52"/>
    </row>
    <row r="10" spans="1:5" s="1" customFormat="1" ht="28.5" customHeight="1">
      <c r="A10" s="54" t="s">
        <v>842</v>
      </c>
      <c r="B10" s="29">
        <f t="shared" si="0"/>
        <v>200</v>
      </c>
      <c r="C10" s="34">
        <v>200</v>
      </c>
      <c r="D10" s="29"/>
      <c r="E10" s="52"/>
    </row>
    <row r="11" spans="1:5" s="1" customFormat="1" ht="28.5" customHeight="1">
      <c r="A11" s="54" t="s">
        <v>843</v>
      </c>
      <c r="B11" s="29">
        <f t="shared" si="0"/>
        <v>300</v>
      </c>
      <c r="C11" s="34">
        <v>300</v>
      </c>
      <c r="D11" s="29"/>
      <c r="E11" s="52"/>
    </row>
    <row r="12" spans="1:5" s="1" customFormat="1" ht="28.5" customHeight="1">
      <c r="A12" s="54" t="s">
        <v>844</v>
      </c>
      <c r="B12" s="29">
        <f t="shared" si="0"/>
        <v>0</v>
      </c>
      <c r="C12" s="34"/>
      <c r="D12" s="29"/>
      <c r="E12" s="52"/>
    </row>
    <row r="13" spans="1:5" s="1" customFormat="1" ht="28.5" customHeight="1">
      <c r="A13" s="54" t="s">
        <v>845</v>
      </c>
      <c r="B13" s="29">
        <f t="shared" si="0"/>
        <v>300</v>
      </c>
      <c r="C13" s="34">
        <v>300</v>
      </c>
      <c r="D13" s="29"/>
      <c r="E13" s="52"/>
    </row>
    <row r="14" spans="1:5" s="1" customFormat="1" ht="28.5" customHeight="1">
      <c r="A14" s="116" t="s">
        <v>1011</v>
      </c>
      <c r="B14" s="29">
        <f t="shared" si="0"/>
        <v>700</v>
      </c>
      <c r="C14" s="34">
        <v>700</v>
      </c>
      <c r="D14" s="29"/>
      <c r="E14" s="52"/>
    </row>
    <row r="15" spans="1:5" s="1" customFormat="1" ht="24.75" customHeight="1">
      <c r="A15" s="51" t="s">
        <v>846</v>
      </c>
      <c r="B15" s="34">
        <f aca="true" t="shared" si="1" ref="B15:B24">C15+D15</f>
        <v>0</v>
      </c>
      <c r="C15" s="34">
        <f>SUM(C16:C16)</f>
        <v>0</v>
      </c>
      <c r="D15" s="29">
        <f>SUM(D16:D16)</f>
        <v>0</v>
      </c>
      <c r="E15" s="52"/>
    </row>
    <row r="16" spans="1:5" s="1" customFormat="1" ht="24.75" customHeight="1">
      <c r="A16" s="53" t="s">
        <v>847</v>
      </c>
      <c r="B16" s="34">
        <f t="shared" si="1"/>
        <v>0</v>
      </c>
      <c r="C16" s="34"/>
      <c r="D16" s="29"/>
      <c r="E16" s="52"/>
    </row>
    <row r="17" spans="1:5" s="1" customFormat="1" ht="24.75" customHeight="1">
      <c r="A17" s="51" t="s">
        <v>848</v>
      </c>
      <c r="B17" s="34">
        <f>B18</f>
        <v>0</v>
      </c>
      <c r="C17" s="34">
        <f>C18</f>
        <v>0</v>
      </c>
      <c r="D17" s="29"/>
      <c r="E17" s="52"/>
    </row>
    <row r="18" spans="1:5" s="1" customFormat="1" ht="24.75" customHeight="1">
      <c r="A18" s="53" t="s">
        <v>849</v>
      </c>
      <c r="B18" s="34">
        <f>C18+D18</f>
        <v>0</v>
      </c>
      <c r="C18" s="34"/>
      <c r="D18" s="29"/>
      <c r="E18" s="52"/>
    </row>
    <row r="19" spans="1:5" s="1" customFormat="1" ht="24.75" customHeight="1">
      <c r="A19" s="51" t="s">
        <v>850</v>
      </c>
      <c r="B19" s="34">
        <f t="shared" si="1"/>
        <v>0</v>
      </c>
      <c r="C19" s="34">
        <f>SUM(C20:C21)</f>
        <v>0</v>
      </c>
      <c r="D19" s="29">
        <f>SUM(D20:D21)</f>
        <v>0</v>
      </c>
      <c r="E19" s="52"/>
    </row>
    <row r="20" spans="1:5" s="1" customFormat="1" ht="24.75" customHeight="1">
      <c r="A20" s="53" t="s">
        <v>851</v>
      </c>
      <c r="B20" s="34">
        <f t="shared" si="1"/>
        <v>0</v>
      </c>
      <c r="C20" s="34"/>
      <c r="D20" s="29"/>
      <c r="E20" s="52"/>
    </row>
    <row r="21" spans="1:5" s="1" customFormat="1" ht="24.75" customHeight="1">
      <c r="A21" s="53" t="s">
        <v>852</v>
      </c>
      <c r="B21" s="34">
        <f t="shared" si="1"/>
        <v>0</v>
      </c>
      <c r="C21" s="34"/>
      <c r="D21" s="29"/>
      <c r="E21" s="52"/>
    </row>
    <row r="22" spans="1:5" s="1" customFormat="1" ht="24.75" customHeight="1">
      <c r="A22" s="55" t="s">
        <v>853</v>
      </c>
      <c r="B22" s="34">
        <f t="shared" si="1"/>
        <v>0</v>
      </c>
      <c r="C22" s="56"/>
      <c r="D22" s="29"/>
      <c r="E22" s="52"/>
    </row>
    <row r="23" spans="1:5" s="1" customFormat="1" ht="24.75" customHeight="1">
      <c r="A23" s="51" t="s">
        <v>854</v>
      </c>
      <c r="B23" s="34">
        <f t="shared" si="1"/>
        <v>0</v>
      </c>
      <c r="C23" s="34"/>
      <c r="D23" s="29"/>
      <c r="E23" s="52"/>
    </row>
    <row r="24" spans="1:5" s="1" customFormat="1" ht="24.75" customHeight="1">
      <c r="A24" s="35" t="s">
        <v>1008</v>
      </c>
      <c r="B24" s="36">
        <f t="shared" si="1"/>
        <v>10000</v>
      </c>
      <c r="C24" s="36">
        <f>C6+C8+C15+C17+C20+C23</f>
        <v>10000</v>
      </c>
      <c r="D24" s="36">
        <f>D6+D8+D15+D20+D23</f>
        <v>0</v>
      </c>
      <c r="E24" s="56"/>
    </row>
    <row r="25" spans="1:5" ht="18" customHeight="1">
      <c r="A25" s="224" t="s">
        <v>855</v>
      </c>
      <c r="B25" s="225"/>
      <c r="C25" s="225"/>
      <c r="D25" s="225"/>
      <c r="E25" s="225"/>
    </row>
    <row r="26" spans="1:5" ht="1.5" customHeight="1">
      <c r="A26" s="226"/>
      <c r="B26" s="226"/>
      <c r="C26" s="226"/>
      <c r="D26" s="226"/>
      <c r="E26" s="226"/>
    </row>
    <row r="27" spans="1:5" ht="13.5" customHeight="1">
      <c r="A27" s="223" t="s">
        <v>856</v>
      </c>
      <c r="B27" s="223"/>
      <c r="C27" s="223"/>
      <c r="D27" s="223"/>
      <c r="E27" s="223"/>
    </row>
    <row r="28" spans="1:5" ht="19.5" customHeight="1">
      <c r="A28" s="57"/>
      <c r="B28" s="57"/>
      <c r="C28" s="57"/>
      <c r="D28" s="57"/>
      <c r="E28" s="57"/>
    </row>
    <row r="29" spans="1:5" ht="14.25" customHeight="1">
      <c r="A29" s="57"/>
      <c r="B29" s="57"/>
      <c r="C29" s="57"/>
      <c r="D29" s="57"/>
      <c r="E29" s="57"/>
    </row>
  </sheetData>
  <sheetProtection/>
  <mergeCells count="7">
    <mergeCell ref="A2:E2"/>
    <mergeCell ref="D3:E3"/>
    <mergeCell ref="B4:D4"/>
    <mergeCell ref="A27:E27"/>
    <mergeCell ref="A4:A5"/>
    <mergeCell ref="E4:E5"/>
    <mergeCell ref="A25:E26"/>
  </mergeCells>
  <printOptions horizontalCentered="1"/>
  <pageMargins left="0.79" right="0.79" top="0.79" bottom="0.79" header="0.08" footer="0.59"/>
  <pageSetup firstPageNumber="79" useFirstPageNumber="1" horizontalDpi="600" verticalDpi="600" orientation="portrait" paperSize="9" r:id="rId1"/>
  <headerFooter alignWithMargins="0">
    <oddFooter>&amp;C— &amp;P —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E29"/>
  <sheetViews>
    <sheetView showGridLines="0" zoomScale="120" zoomScaleNormal="120" zoomScalePageLayoutView="0" workbookViewId="0" topLeftCell="A1">
      <pane xSplit="1" ySplit="5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6" sqref="A26"/>
    </sheetView>
  </sheetViews>
  <sheetFormatPr defaultColWidth="9.00390625" defaultRowHeight="14.25"/>
  <cols>
    <col min="1" max="1" width="32.875" style="2" customWidth="1"/>
    <col min="2" max="2" width="12.25390625" style="2" customWidth="1"/>
    <col min="3" max="3" width="10.75390625" style="2" customWidth="1"/>
    <col min="4" max="16384" width="9.00390625" style="2" customWidth="1"/>
  </cols>
  <sheetData>
    <row r="1" ht="21" customHeight="1">
      <c r="A1" s="3" t="s">
        <v>911</v>
      </c>
    </row>
    <row r="2" spans="1:5" ht="44.25" customHeight="1">
      <c r="A2" s="171" t="s">
        <v>860</v>
      </c>
      <c r="B2" s="171"/>
      <c r="C2" s="171"/>
      <c r="D2" s="171"/>
      <c r="E2" s="171"/>
    </row>
    <row r="3" spans="1:5" ht="18.75" customHeight="1">
      <c r="A3" s="4"/>
      <c r="B3" s="4"/>
      <c r="C3" s="172" t="s">
        <v>861</v>
      </c>
      <c r="D3" s="227"/>
      <c r="E3" s="227"/>
    </row>
    <row r="4" spans="1:5" ht="15" customHeight="1">
      <c r="A4" s="176" t="s">
        <v>4</v>
      </c>
      <c r="B4" s="22" t="s">
        <v>40</v>
      </c>
      <c r="C4" s="6" t="s">
        <v>640</v>
      </c>
      <c r="D4" s="176" t="s">
        <v>641</v>
      </c>
      <c r="E4" s="176"/>
    </row>
    <row r="5" spans="1:5" ht="15" customHeight="1">
      <c r="A5" s="176"/>
      <c r="B5" s="23" t="s">
        <v>42</v>
      </c>
      <c r="C5" s="7" t="s">
        <v>642</v>
      </c>
      <c r="D5" s="5" t="s">
        <v>43</v>
      </c>
      <c r="E5" s="5" t="s">
        <v>44</v>
      </c>
    </row>
    <row r="6" spans="1:5" ht="24.75" customHeight="1">
      <c r="A6" s="8" t="s">
        <v>862</v>
      </c>
      <c r="B6" s="24"/>
      <c r="C6" s="9"/>
      <c r="D6" s="12"/>
      <c r="E6" s="12"/>
    </row>
    <row r="7" spans="1:5" ht="24.75" customHeight="1">
      <c r="A7" s="13" t="s">
        <v>863</v>
      </c>
      <c r="B7" s="24"/>
      <c r="C7" s="9"/>
      <c r="D7" s="12"/>
      <c r="E7" s="12"/>
    </row>
    <row r="8" spans="1:5" ht="24.75" customHeight="1">
      <c r="A8" s="13" t="s">
        <v>864</v>
      </c>
      <c r="B8" s="24"/>
      <c r="C8" s="9"/>
      <c r="D8" s="12"/>
      <c r="E8" s="12"/>
    </row>
    <row r="9" spans="1:5" ht="24.75" customHeight="1">
      <c r="A9" s="13" t="s">
        <v>865</v>
      </c>
      <c r="B9" s="24"/>
      <c r="C9" s="9"/>
      <c r="D9" s="12"/>
      <c r="E9" s="12"/>
    </row>
    <row r="10" spans="1:5" ht="24.75" customHeight="1">
      <c r="A10" s="13" t="s">
        <v>866</v>
      </c>
      <c r="B10" s="24"/>
      <c r="C10" s="9"/>
      <c r="D10" s="12"/>
      <c r="E10" s="12"/>
    </row>
    <row r="11" spans="1:5" ht="24.75" customHeight="1">
      <c r="A11" s="13" t="s">
        <v>867</v>
      </c>
      <c r="B11" s="24"/>
      <c r="C11" s="9"/>
      <c r="D11" s="12"/>
      <c r="E11" s="12"/>
    </row>
    <row r="12" spans="1:5" ht="24.75" customHeight="1">
      <c r="A12" s="13" t="s">
        <v>868</v>
      </c>
      <c r="B12" s="24"/>
      <c r="C12" s="9"/>
      <c r="D12" s="12"/>
      <c r="E12" s="12"/>
    </row>
    <row r="13" spans="1:5" ht="24.75" customHeight="1">
      <c r="A13" s="13" t="s">
        <v>869</v>
      </c>
      <c r="B13" s="24"/>
      <c r="C13" s="9"/>
      <c r="D13" s="12"/>
      <c r="E13" s="12"/>
    </row>
    <row r="14" spans="1:5" s="1" customFormat="1" ht="24.75" customHeight="1">
      <c r="A14" s="13" t="s">
        <v>870</v>
      </c>
      <c r="B14" s="14"/>
      <c r="C14" s="14"/>
      <c r="D14" s="25"/>
      <c r="E14" s="15"/>
    </row>
    <row r="15" spans="1:5" s="1" customFormat="1" ht="24.75" customHeight="1">
      <c r="A15" s="13" t="s">
        <v>871</v>
      </c>
      <c r="B15" s="14"/>
      <c r="C15" s="14"/>
      <c r="D15" s="25"/>
      <c r="E15" s="15"/>
    </row>
    <row r="16" spans="1:5" s="1" customFormat="1" ht="24.75" customHeight="1">
      <c r="A16" s="13" t="s">
        <v>872</v>
      </c>
      <c r="B16" s="14"/>
      <c r="C16" s="14"/>
      <c r="D16" s="25"/>
      <c r="E16" s="15"/>
    </row>
    <row r="17" spans="1:5" s="1" customFormat="1" ht="24.75" customHeight="1">
      <c r="A17" s="13" t="s">
        <v>873</v>
      </c>
      <c r="B17" s="14"/>
      <c r="C17" s="14"/>
      <c r="D17" s="25"/>
      <c r="E17" s="15"/>
    </row>
    <row r="18" spans="1:5" s="1" customFormat="1" ht="24.75" customHeight="1">
      <c r="A18" s="13" t="s">
        <v>874</v>
      </c>
      <c r="B18" s="14"/>
      <c r="C18" s="14"/>
      <c r="D18" s="25"/>
      <c r="E18" s="15"/>
    </row>
    <row r="19" spans="1:5" s="1" customFormat="1" ht="24.75" customHeight="1">
      <c r="A19" s="13" t="s">
        <v>875</v>
      </c>
      <c r="B19" s="14"/>
      <c r="C19" s="14"/>
      <c r="D19" s="25"/>
      <c r="E19" s="15"/>
    </row>
    <row r="20" spans="1:5" s="1" customFormat="1" ht="24.75" customHeight="1">
      <c r="A20" s="13" t="s">
        <v>876</v>
      </c>
      <c r="B20" s="14"/>
      <c r="C20" s="14"/>
      <c r="D20" s="25"/>
      <c r="E20" s="15"/>
    </row>
    <row r="21" spans="1:5" s="1" customFormat="1" ht="24.75" customHeight="1">
      <c r="A21" s="8" t="s">
        <v>877</v>
      </c>
      <c r="B21" s="14"/>
      <c r="C21" s="14"/>
      <c r="D21" s="25"/>
      <c r="E21" s="15"/>
    </row>
    <row r="22" spans="1:5" s="1" customFormat="1" ht="24.75" customHeight="1">
      <c r="A22" s="8" t="s">
        <v>878</v>
      </c>
      <c r="B22" s="14"/>
      <c r="C22" s="14"/>
      <c r="D22" s="25"/>
      <c r="E22" s="15"/>
    </row>
    <row r="23" spans="1:5" s="1" customFormat="1" ht="24.75" customHeight="1">
      <c r="A23" s="8" t="s">
        <v>879</v>
      </c>
      <c r="B23" s="26"/>
      <c r="C23" s="26"/>
      <c r="D23" s="25"/>
      <c r="E23" s="15"/>
    </row>
    <row r="24" spans="1:5" s="1" customFormat="1" ht="24.75" customHeight="1">
      <c r="A24" s="8" t="s">
        <v>880</v>
      </c>
      <c r="B24" s="14">
        <v>4199</v>
      </c>
      <c r="C24" s="14">
        <v>0</v>
      </c>
      <c r="D24" s="25"/>
      <c r="E24" s="15"/>
    </row>
    <row r="25" spans="1:5" s="1" customFormat="1" ht="24.75" customHeight="1">
      <c r="A25" s="16" t="s">
        <v>881</v>
      </c>
      <c r="B25" s="17">
        <v>4199</v>
      </c>
      <c r="C25" s="17">
        <v>0</v>
      </c>
      <c r="D25" s="17"/>
      <c r="E25" s="18"/>
    </row>
    <row r="26" ht="21" customHeight="1">
      <c r="A26" s="21" t="s">
        <v>1060</v>
      </c>
    </row>
    <row r="27" spans="1:3" s="1" customFormat="1" ht="15.75" customHeight="1" hidden="1">
      <c r="A27" s="19"/>
      <c r="B27" s="27"/>
      <c r="C27" s="20"/>
    </row>
    <row r="29" ht="14.25">
      <c r="A29" s="21"/>
    </row>
  </sheetData>
  <sheetProtection/>
  <mergeCells count="4">
    <mergeCell ref="A2:E2"/>
    <mergeCell ref="C3:E3"/>
    <mergeCell ref="D4:E4"/>
    <mergeCell ref="A4:A5"/>
  </mergeCells>
  <printOptions horizontalCentered="1"/>
  <pageMargins left="0.79" right="0.79" top="0.79" bottom="0.79" header="0.08" footer="0.59"/>
  <pageSetup firstPageNumber="80" useFirstPageNumber="1" horizontalDpi="600" verticalDpi="600" orientation="portrait" paperSize="9" r:id="rId1"/>
  <headerFooter alignWithMargins="0">
    <oddFooter>&amp;C— &amp;P —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C34"/>
  <sheetViews>
    <sheetView showGridLines="0" zoomScale="120" zoomScaleNormal="120" zoomScalePageLayoutView="0" workbookViewId="0" topLeftCell="A1">
      <pane xSplit="1" ySplit="5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5" sqref="B35"/>
    </sheetView>
  </sheetViews>
  <sheetFormatPr defaultColWidth="9.00390625" defaultRowHeight="14.25"/>
  <cols>
    <col min="1" max="1" width="39.625" style="2" customWidth="1"/>
    <col min="2" max="2" width="20.00390625" style="2" customWidth="1"/>
    <col min="3" max="3" width="13.125" style="2" customWidth="1"/>
    <col min="4" max="16384" width="9.00390625" style="2" customWidth="1"/>
  </cols>
  <sheetData>
    <row r="1" ht="17.25" customHeight="1">
      <c r="A1" s="3" t="s">
        <v>912</v>
      </c>
    </row>
    <row r="2" spans="1:3" ht="35.25" customHeight="1">
      <c r="A2" s="171" t="s">
        <v>882</v>
      </c>
      <c r="B2" s="171"/>
      <c r="C2" s="171"/>
    </row>
    <row r="3" spans="1:3" ht="14.25" customHeight="1">
      <c r="A3" s="4"/>
      <c r="B3" s="172" t="s">
        <v>858</v>
      </c>
      <c r="C3" s="172"/>
    </row>
    <row r="4" spans="1:3" ht="15" customHeight="1">
      <c r="A4" s="176" t="s">
        <v>4</v>
      </c>
      <c r="B4" s="6" t="s">
        <v>640</v>
      </c>
      <c r="C4" s="181" t="s">
        <v>688</v>
      </c>
    </row>
    <row r="5" spans="1:3" ht="15" customHeight="1">
      <c r="A5" s="176"/>
      <c r="B5" s="7" t="s">
        <v>642</v>
      </c>
      <c r="C5" s="185"/>
    </row>
    <row r="6" spans="1:3" ht="24" customHeight="1">
      <c r="A6" s="8" t="s">
        <v>883</v>
      </c>
      <c r="B6" s="9"/>
      <c r="C6" s="10"/>
    </row>
    <row r="7" spans="1:3" ht="24" customHeight="1">
      <c r="A7" s="11" t="s">
        <v>884</v>
      </c>
      <c r="B7" s="9"/>
      <c r="C7" s="12"/>
    </row>
    <row r="8" spans="1:3" ht="24" customHeight="1">
      <c r="A8" s="8" t="s">
        <v>885</v>
      </c>
      <c r="B8" s="9"/>
      <c r="C8" s="12"/>
    </row>
    <row r="9" spans="1:3" ht="24" customHeight="1">
      <c r="A9" s="13" t="s">
        <v>886</v>
      </c>
      <c r="B9" s="9"/>
      <c r="C9" s="12"/>
    </row>
    <row r="10" spans="1:3" ht="24" customHeight="1">
      <c r="A10" s="13" t="s">
        <v>887</v>
      </c>
      <c r="B10" s="9"/>
      <c r="C10" s="12"/>
    </row>
    <row r="11" spans="1:3" ht="24" customHeight="1">
      <c r="A11" s="13" t="s">
        <v>888</v>
      </c>
      <c r="B11" s="9"/>
      <c r="C11" s="12"/>
    </row>
    <row r="12" spans="1:3" ht="24" customHeight="1">
      <c r="A12" s="13" t="s">
        <v>889</v>
      </c>
      <c r="B12" s="9"/>
      <c r="C12" s="12"/>
    </row>
    <row r="13" spans="1:3" ht="24" customHeight="1">
      <c r="A13" s="8" t="s">
        <v>890</v>
      </c>
      <c r="B13" s="9"/>
      <c r="C13" s="12"/>
    </row>
    <row r="14" spans="1:3" ht="24" customHeight="1">
      <c r="A14" s="13" t="s">
        <v>886</v>
      </c>
      <c r="B14" s="9"/>
      <c r="C14" s="12"/>
    </row>
    <row r="15" spans="1:3" ht="24" customHeight="1">
      <c r="A15" s="13" t="s">
        <v>888</v>
      </c>
      <c r="B15" s="9"/>
      <c r="C15" s="12"/>
    </row>
    <row r="16" spans="1:3" ht="24" customHeight="1">
      <c r="A16" s="13" t="s">
        <v>891</v>
      </c>
      <c r="B16" s="9"/>
      <c r="C16" s="12"/>
    </row>
    <row r="17" spans="1:3" ht="24" customHeight="1">
      <c r="A17" s="8" t="s">
        <v>620</v>
      </c>
      <c r="B17" s="9"/>
      <c r="C17" s="12"/>
    </row>
    <row r="18" spans="1:3" ht="24" customHeight="1">
      <c r="A18" s="13" t="s">
        <v>886</v>
      </c>
      <c r="B18" s="9"/>
      <c r="C18" s="12"/>
    </row>
    <row r="19" spans="1:3" s="1" customFormat="1" ht="24" customHeight="1">
      <c r="A19" s="8" t="s">
        <v>892</v>
      </c>
      <c r="B19" s="14"/>
      <c r="C19" s="15"/>
    </row>
    <row r="20" spans="1:3" s="1" customFormat="1" ht="24" customHeight="1">
      <c r="A20" s="13" t="s">
        <v>886</v>
      </c>
      <c r="B20" s="14"/>
      <c r="C20" s="15"/>
    </row>
    <row r="21" spans="1:3" s="1" customFormat="1" ht="24" customHeight="1">
      <c r="A21" s="13" t="s">
        <v>888</v>
      </c>
      <c r="B21" s="14"/>
      <c r="C21" s="15"/>
    </row>
    <row r="22" spans="1:3" s="1" customFormat="1" ht="24" customHeight="1">
      <c r="A22" s="13" t="s">
        <v>889</v>
      </c>
      <c r="B22" s="14"/>
      <c r="C22" s="15"/>
    </row>
    <row r="23" spans="1:3" s="1" customFormat="1" ht="24" customHeight="1">
      <c r="A23" s="8" t="s">
        <v>629</v>
      </c>
      <c r="B23" s="14"/>
      <c r="C23" s="15"/>
    </row>
    <row r="24" spans="1:3" s="1" customFormat="1" ht="24" customHeight="1">
      <c r="A24" s="13" t="s">
        <v>886</v>
      </c>
      <c r="B24" s="14"/>
      <c r="C24" s="15"/>
    </row>
    <row r="25" spans="1:3" s="1" customFormat="1" ht="24" customHeight="1">
      <c r="A25" s="8" t="s">
        <v>893</v>
      </c>
      <c r="B25" s="14"/>
      <c r="C25" s="15"/>
    </row>
    <row r="26" spans="1:3" s="1" customFormat="1" ht="24" customHeight="1">
      <c r="A26" s="13" t="s">
        <v>886</v>
      </c>
      <c r="B26" s="14"/>
      <c r="C26" s="15"/>
    </row>
    <row r="27" spans="1:3" s="1" customFormat="1" ht="24" customHeight="1">
      <c r="A27" s="8" t="s">
        <v>894</v>
      </c>
      <c r="B27" s="14"/>
      <c r="C27" s="15"/>
    </row>
    <row r="28" spans="1:3" s="1" customFormat="1" ht="24" customHeight="1">
      <c r="A28" s="13" t="s">
        <v>887</v>
      </c>
      <c r="B28" s="14"/>
      <c r="C28" s="15"/>
    </row>
    <row r="29" spans="1:3" s="1" customFormat="1" ht="24" customHeight="1">
      <c r="A29" s="13" t="s">
        <v>889</v>
      </c>
      <c r="B29" s="14">
        <v>0</v>
      </c>
      <c r="C29" s="15"/>
    </row>
    <row r="30" spans="1:3" s="1" customFormat="1" ht="24" customHeight="1">
      <c r="A30" s="16" t="s">
        <v>895</v>
      </c>
      <c r="B30" s="17">
        <v>0</v>
      </c>
      <c r="C30" s="18"/>
    </row>
    <row r="31" ht="14.25">
      <c r="A31" s="21" t="s">
        <v>1061</v>
      </c>
    </row>
    <row r="32" spans="1:2" s="1" customFormat="1" ht="15.75" customHeight="1" hidden="1">
      <c r="A32" s="19"/>
      <c r="B32" s="20"/>
    </row>
    <row r="34" ht="14.25">
      <c r="A34" s="21"/>
    </row>
    <row r="36" ht="12.75" customHeight="1"/>
  </sheetData>
  <sheetProtection/>
  <mergeCells count="4">
    <mergeCell ref="A2:C2"/>
    <mergeCell ref="B3:C3"/>
    <mergeCell ref="A4:A5"/>
    <mergeCell ref="C4:C5"/>
  </mergeCells>
  <printOptions horizontalCentered="1"/>
  <pageMargins left="0.79" right="0.79" top="0.79" bottom="0.79" header="0.08" footer="0.59"/>
  <pageSetup firstPageNumber="81" useFirstPageNumber="1" horizontalDpi="600" verticalDpi="600" orientation="portrait" paperSize="9" r:id="rId1"/>
  <headerFooter alignWithMargins="0">
    <oddFooter>&amp;C— &amp;P —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E18"/>
  <sheetViews>
    <sheetView showGridLines="0" showZeros="0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1" sqref="D21"/>
    </sheetView>
  </sheetViews>
  <sheetFormatPr defaultColWidth="9.00390625" defaultRowHeight="14.25"/>
  <cols>
    <col min="1" max="1" width="32.875" style="2" customWidth="1"/>
    <col min="2" max="2" width="12.25390625" style="39" customWidth="1"/>
    <col min="3" max="3" width="10.75390625" style="2" customWidth="1"/>
    <col min="4" max="4" width="9.00390625" style="2" customWidth="1"/>
    <col min="5" max="5" width="8.875" style="2" customWidth="1"/>
    <col min="6" max="16384" width="9.00390625" style="2" customWidth="1"/>
  </cols>
  <sheetData>
    <row r="1" ht="26.25" customHeight="1">
      <c r="A1" s="3" t="s">
        <v>913</v>
      </c>
    </row>
    <row r="2" spans="1:5" ht="39.75" customHeight="1">
      <c r="A2" s="171" t="s">
        <v>857</v>
      </c>
      <c r="B2" s="171"/>
      <c r="C2" s="171"/>
      <c r="D2" s="171"/>
      <c r="E2" s="171"/>
    </row>
    <row r="3" spans="1:5" ht="14.25" customHeight="1">
      <c r="A3" s="4"/>
      <c r="B3" s="40"/>
      <c r="C3" s="172" t="s">
        <v>858</v>
      </c>
      <c r="D3" s="183"/>
      <c r="E3" s="183"/>
    </row>
    <row r="4" spans="1:5" ht="15" customHeight="1">
      <c r="A4" s="176" t="s">
        <v>4</v>
      </c>
      <c r="B4" s="41" t="s">
        <v>40</v>
      </c>
      <c r="C4" s="6" t="s">
        <v>640</v>
      </c>
      <c r="D4" s="176" t="s">
        <v>641</v>
      </c>
      <c r="E4" s="176"/>
    </row>
    <row r="5" spans="1:5" ht="15" customHeight="1">
      <c r="A5" s="176"/>
      <c r="B5" s="42" t="s">
        <v>42</v>
      </c>
      <c r="C5" s="7" t="s">
        <v>642</v>
      </c>
      <c r="D5" s="5" t="s">
        <v>43</v>
      </c>
      <c r="E5" s="5" t="s">
        <v>44</v>
      </c>
    </row>
    <row r="6" spans="1:5" s="1" customFormat="1" ht="24.75" customHeight="1">
      <c r="A6" s="28" t="s">
        <v>1046</v>
      </c>
      <c r="B6" s="152">
        <v>11937</v>
      </c>
      <c r="C6" s="29">
        <v>10885</v>
      </c>
      <c r="D6" s="153">
        <f aca="true" t="shared" si="0" ref="D6:D14">C6-B6</f>
        <v>-1052</v>
      </c>
      <c r="E6" s="31">
        <f aca="true" t="shared" si="1" ref="E6:E14">IF(B6=0,0,ROUND((C6-B6)/B6*100,1))</f>
        <v>-8.8</v>
      </c>
    </row>
    <row r="7" spans="1:5" s="1" customFormat="1" ht="24.75" customHeight="1">
      <c r="A7" s="28" t="s">
        <v>1047</v>
      </c>
      <c r="B7" s="152">
        <v>1561</v>
      </c>
      <c r="C7" s="29">
        <v>1755</v>
      </c>
      <c r="D7" s="153">
        <f t="shared" si="0"/>
        <v>194</v>
      </c>
      <c r="E7" s="31">
        <f t="shared" si="1"/>
        <v>12.4</v>
      </c>
    </row>
    <row r="8" spans="1:5" s="1" customFormat="1" ht="24.75" customHeight="1">
      <c r="A8" s="28" t="s">
        <v>1048</v>
      </c>
      <c r="B8" s="152">
        <v>16420</v>
      </c>
      <c r="C8" s="29">
        <v>16994</v>
      </c>
      <c r="D8" s="153">
        <f t="shared" si="0"/>
        <v>574</v>
      </c>
      <c r="E8" s="31">
        <f t="shared" si="1"/>
        <v>3.5</v>
      </c>
    </row>
    <row r="9" spans="1:5" s="1" customFormat="1" ht="24.75" customHeight="1">
      <c r="A9" s="28" t="s">
        <v>1049</v>
      </c>
      <c r="B9" s="152">
        <v>2547</v>
      </c>
      <c r="C9" s="29">
        <v>2561</v>
      </c>
      <c r="D9" s="153">
        <f t="shared" si="0"/>
        <v>14</v>
      </c>
      <c r="E9" s="31">
        <f t="shared" si="1"/>
        <v>0.5</v>
      </c>
    </row>
    <row r="10" spans="1:5" s="1" customFormat="1" ht="24.75" customHeight="1">
      <c r="A10" s="28" t="s">
        <v>1050</v>
      </c>
      <c r="B10" s="152">
        <v>286</v>
      </c>
      <c r="C10" s="29">
        <v>592</v>
      </c>
      <c r="D10" s="153">
        <f t="shared" si="0"/>
        <v>306</v>
      </c>
      <c r="E10" s="31">
        <f t="shared" si="1"/>
        <v>107</v>
      </c>
    </row>
    <row r="11" spans="1:5" s="1" customFormat="1" ht="24.75" customHeight="1">
      <c r="A11" s="28" t="s">
        <v>1051</v>
      </c>
      <c r="B11" s="152">
        <v>70521</v>
      </c>
      <c r="C11" s="29">
        <v>78896</v>
      </c>
      <c r="D11" s="153">
        <f t="shared" si="0"/>
        <v>8375</v>
      </c>
      <c r="E11" s="31">
        <f t="shared" si="1"/>
        <v>11.9</v>
      </c>
    </row>
    <row r="12" spans="1:5" s="1" customFormat="1" ht="24.75" customHeight="1">
      <c r="A12" s="28" t="s">
        <v>1052</v>
      </c>
      <c r="B12" s="152">
        <v>17419</v>
      </c>
      <c r="C12" s="29">
        <v>17495</v>
      </c>
      <c r="D12" s="153">
        <f t="shared" si="0"/>
        <v>76</v>
      </c>
      <c r="E12" s="31">
        <f t="shared" si="1"/>
        <v>0.4</v>
      </c>
    </row>
    <row r="13" spans="1:5" s="1" customFormat="1" ht="26.25" customHeight="1">
      <c r="A13" s="33" t="s">
        <v>934</v>
      </c>
      <c r="B13" s="154">
        <v>24754</v>
      </c>
      <c r="C13" s="155">
        <v>26490</v>
      </c>
      <c r="D13" s="153">
        <f t="shared" si="0"/>
        <v>1736</v>
      </c>
      <c r="E13" s="31">
        <f t="shared" si="1"/>
        <v>7</v>
      </c>
    </row>
    <row r="14" spans="1:5" s="1" customFormat="1" ht="24.75" customHeight="1">
      <c r="A14" s="35" t="s">
        <v>1012</v>
      </c>
      <c r="B14" s="46">
        <f>SUM(B6:B13)</f>
        <v>145445</v>
      </c>
      <c r="C14" s="47">
        <f>SUM(C6:C13)</f>
        <v>155668</v>
      </c>
      <c r="D14" s="47">
        <f t="shared" si="0"/>
        <v>10223</v>
      </c>
      <c r="E14" s="48">
        <f t="shared" si="1"/>
        <v>7</v>
      </c>
    </row>
    <row r="16" spans="1:3" s="1" customFormat="1" ht="15.75" customHeight="1" hidden="1">
      <c r="A16" s="19"/>
      <c r="B16" s="49"/>
      <c r="C16" s="20"/>
    </row>
    <row r="18" ht="14.25">
      <c r="A18" s="21"/>
    </row>
  </sheetData>
  <sheetProtection/>
  <mergeCells count="4">
    <mergeCell ref="A2:E2"/>
    <mergeCell ref="C3:E3"/>
    <mergeCell ref="D4:E4"/>
    <mergeCell ref="A4:A5"/>
  </mergeCells>
  <printOptions horizontalCentered="1"/>
  <pageMargins left="0.79" right="0.79" top="0.79" bottom="0.79" header="0.08" footer="0.59"/>
  <pageSetup firstPageNumber="82" useFirstPageNumber="1" horizontalDpi="600" verticalDpi="600" orientation="portrait" paperSize="9" r:id="rId1"/>
  <headerFooter alignWithMargins="0">
    <oddFooter>&amp;C— &amp;P —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F16"/>
  <sheetViews>
    <sheetView showGridLines="0" showZeros="0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9.00390625" defaultRowHeight="14.25"/>
  <cols>
    <col min="1" max="1" width="30.875" style="2" customWidth="1"/>
    <col min="2" max="2" width="9.75390625" style="2" customWidth="1"/>
    <col min="3" max="3" width="10.125" style="2" customWidth="1"/>
    <col min="4" max="4" width="10.50390625" style="2" customWidth="1"/>
    <col min="5" max="5" width="9.25390625" style="2" customWidth="1"/>
    <col min="6" max="6" width="5.375" style="2" customWidth="1"/>
    <col min="7" max="16384" width="9.00390625" style="2" customWidth="1"/>
  </cols>
  <sheetData>
    <row r="1" ht="15.75" customHeight="1">
      <c r="A1" s="3" t="s">
        <v>1004</v>
      </c>
    </row>
    <row r="2" spans="1:6" ht="33" customHeight="1">
      <c r="A2" s="171" t="s">
        <v>859</v>
      </c>
      <c r="B2" s="171"/>
      <c r="C2" s="171"/>
      <c r="D2" s="171"/>
      <c r="E2" s="171"/>
      <c r="F2" s="171"/>
    </row>
    <row r="3" spans="1:6" ht="14.25" customHeight="1">
      <c r="A3" s="4"/>
      <c r="B3" s="4"/>
      <c r="C3" s="4"/>
      <c r="D3" s="4"/>
      <c r="E3" s="172" t="s">
        <v>2</v>
      </c>
      <c r="F3" s="184"/>
    </row>
    <row r="4" spans="1:6" ht="16.5" customHeight="1">
      <c r="A4" s="176" t="s">
        <v>4</v>
      </c>
      <c r="B4" s="6" t="s">
        <v>40</v>
      </c>
      <c r="C4" s="6" t="s">
        <v>640</v>
      </c>
      <c r="D4" s="176" t="s">
        <v>641</v>
      </c>
      <c r="E4" s="176"/>
      <c r="F4" s="181" t="s">
        <v>688</v>
      </c>
    </row>
    <row r="5" spans="1:6" ht="15" customHeight="1">
      <c r="A5" s="176"/>
      <c r="B5" s="7" t="s">
        <v>42</v>
      </c>
      <c r="C5" s="7" t="s">
        <v>642</v>
      </c>
      <c r="D5" s="5" t="s">
        <v>43</v>
      </c>
      <c r="E5" s="5" t="s">
        <v>44</v>
      </c>
      <c r="F5" s="185"/>
    </row>
    <row r="6" spans="1:6" s="1" customFormat="1" ht="24.75" customHeight="1">
      <c r="A6" s="28" t="s">
        <v>1053</v>
      </c>
      <c r="B6" s="29">
        <v>9790</v>
      </c>
      <c r="C6" s="29">
        <v>10551</v>
      </c>
      <c r="D6" s="30">
        <f>C6-B6</f>
        <v>761</v>
      </c>
      <c r="E6" s="31">
        <f aca="true" t="shared" si="0" ref="E6:E14">IF(B6=0,0,ROUND((C6-B6)/B6*100,1))</f>
        <v>7.8</v>
      </c>
      <c r="F6" s="32"/>
    </row>
    <row r="7" spans="1:6" s="1" customFormat="1" ht="24.75" customHeight="1">
      <c r="A7" s="28" t="s">
        <v>1054</v>
      </c>
      <c r="B7" s="29">
        <v>1561</v>
      </c>
      <c r="C7" s="29">
        <v>1755</v>
      </c>
      <c r="D7" s="30">
        <f aca="true" t="shared" si="1" ref="D7:D14">C7-B7</f>
        <v>194</v>
      </c>
      <c r="E7" s="31">
        <f t="shared" si="0"/>
        <v>12.4</v>
      </c>
      <c r="F7" s="32"/>
    </row>
    <row r="8" spans="1:6" s="1" customFormat="1" ht="24.75" customHeight="1">
      <c r="A8" s="28" t="s">
        <v>1055</v>
      </c>
      <c r="B8" s="29">
        <v>13058</v>
      </c>
      <c r="C8" s="29">
        <v>15053</v>
      </c>
      <c r="D8" s="30">
        <f t="shared" si="1"/>
        <v>1995</v>
      </c>
      <c r="E8" s="31">
        <f t="shared" si="0"/>
        <v>15.3</v>
      </c>
      <c r="F8" s="32"/>
    </row>
    <row r="9" spans="1:6" s="1" customFormat="1" ht="24.75" customHeight="1">
      <c r="A9" s="28" t="s">
        <v>1056</v>
      </c>
      <c r="B9" s="29">
        <v>1979</v>
      </c>
      <c r="C9" s="29">
        <v>2303</v>
      </c>
      <c r="D9" s="30">
        <f t="shared" si="1"/>
        <v>324</v>
      </c>
      <c r="E9" s="31">
        <f t="shared" si="0"/>
        <v>16.4</v>
      </c>
      <c r="F9" s="32"/>
    </row>
    <row r="10" spans="1:6" s="1" customFormat="1" ht="24.75" customHeight="1">
      <c r="A10" s="28" t="s">
        <v>1057</v>
      </c>
      <c r="B10" s="29">
        <v>345</v>
      </c>
      <c r="C10" s="29">
        <v>494</v>
      </c>
      <c r="D10" s="30">
        <f t="shared" si="1"/>
        <v>149</v>
      </c>
      <c r="E10" s="31">
        <f t="shared" si="0"/>
        <v>43.2</v>
      </c>
      <c r="F10" s="32"/>
    </row>
    <row r="11" spans="1:6" s="1" customFormat="1" ht="24.75" customHeight="1">
      <c r="A11" s="28" t="s">
        <v>1058</v>
      </c>
      <c r="B11" s="29">
        <v>70421</v>
      </c>
      <c r="C11" s="29">
        <v>78896</v>
      </c>
      <c r="D11" s="30">
        <f t="shared" si="1"/>
        <v>8475</v>
      </c>
      <c r="E11" s="31">
        <f t="shared" si="0"/>
        <v>12</v>
      </c>
      <c r="F11" s="32"/>
    </row>
    <row r="12" spans="1:6" s="1" customFormat="1" ht="24.75" customHeight="1">
      <c r="A12" s="28" t="s">
        <v>1059</v>
      </c>
      <c r="B12" s="29">
        <v>11591</v>
      </c>
      <c r="C12" s="29">
        <v>11421</v>
      </c>
      <c r="D12" s="30">
        <f t="shared" si="1"/>
        <v>-170</v>
      </c>
      <c r="E12" s="31">
        <f t="shared" si="0"/>
        <v>-1.5</v>
      </c>
      <c r="F12" s="32"/>
    </row>
    <row r="13" spans="1:6" s="1" customFormat="1" ht="24.75" customHeight="1">
      <c r="A13" s="33" t="s">
        <v>935</v>
      </c>
      <c r="B13" s="34">
        <v>15171</v>
      </c>
      <c r="C13" s="34">
        <v>16065</v>
      </c>
      <c r="D13" s="30">
        <f t="shared" si="1"/>
        <v>894</v>
      </c>
      <c r="E13" s="31">
        <f t="shared" si="0"/>
        <v>5.9</v>
      </c>
      <c r="F13" s="32"/>
    </row>
    <row r="14" spans="1:6" s="1" customFormat="1" ht="24.75" customHeight="1">
      <c r="A14" s="35" t="s">
        <v>1013</v>
      </c>
      <c r="B14" s="36">
        <f>SUM(B6:B13)</f>
        <v>123916</v>
      </c>
      <c r="C14" s="36">
        <f>SUM(C6:C13)</f>
        <v>136538</v>
      </c>
      <c r="D14" s="37">
        <f t="shared" si="1"/>
        <v>12622</v>
      </c>
      <c r="E14" s="38">
        <f t="shared" si="0"/>
        <v>10.2</v>
      </c>
      <c r="F14" s="32"/>
    </row>
    <row r="16" spans="1:5" ht="14.25">
      <c r="A16" s="21"/>
      <c r="D16" s="1"/>
      <c r="E16" s="1"/>
    </row>
  </sheetData>
  <sheetProtection/>
  <mergeCells count="5">
    <mergeCell ref="A2:F2"/>
    <mergeCell ref="E3:F3"/>
    <mergeCell ref="D4:E4"/>
    <mergeCell ref="A4:A5"/>
    <mergeCell ref="F4:F5"/>
  </mergeCells>
  <printOptions horizontalCentered="1"/>
  <pageMargins left="0.79" right="0.79" top="0.79" bottom="0.79" header="0.08" footer="0.59"/>
  <pageSetup firstPageNumber="83" useFirstPageNumber="1" horizontalDpi="600" verticalDpi="600" orientation="portrait" paperSize="9" r:id="rId1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F661"/>
  <sheetViews>
    <sheetView showGridLines="0" showZeros="0" zoomScalePageLayoutView="0" workbookViewId="0" topLeftCell="A1">
      <pane xSplit="1" ySplit="5" topLeftCell="B6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77" sqref="E677"/>
    </sheetView>
  </sheetViews>
  <sheetFormatPr defaultColWidth="9.00390625" defaultRowHeight="14.25"/>
  <cols>
    <col min="1" max="1" width="33.625" style="2" customWidth="1"/>
    <col min="2" max="5" width="11.25390625" style="2" customWidth="1"/>
    <col min="6" max="16384" width="9.00390625" style="2" customWidth="1"/>
  </cols>
  <sheetData>
    <row r="1" ht="15.75" customHeight="1">
      <c r="A1" s="118" t="s">
        <v>36</v>
      </c>
    </row>
    <row r="2" spans="1:5" ht="36.75" customHeight="1">
      <c r="A2" s="174" t="s">
        <v>37</v>
      </c>
      <c r="B2" s="174"/>
      <c r="C2" s="174"/>
      <c r="D2" s="174"/>
      <c r="E2" s="174"/>
    </row>
    <row r="3" spans="1:5" ht="17.25" customHeight="1">
      <c r="A3" s="4"/>
      <c r="B3" s="4"/>
      <c r="C3" s="4"/>
      <c r="D3" s="172" t="s">
        <v>38</v>
      </c>
      <c r="E3" s="175"/>
    </row>
    <row r="4" spans="1:5" ht="15.75" customHeight="1">
      <c r="A4" s="177" t="s">
        <v>4</v>
      </c>
      <c r="B4" s="22" t="s">
        <v>39</v>
      </c>
      <c r="C4" s="6" t="s">
        <v>40</v>
      </c>
      <c r="D4" s="176" t="s">
        <v>41</v>
      </c>
      <c r="E4" s="176"/>
    </row>
    <row r="5" spans="1:5" ht="15.75" customHeight="1">
      <c r="A5" s="178"/>
      <c r="B5" s="23" t="s">
        <v>42</v>
      </c>
      <c r="C5" s="7" t="s">
        <v>42</v>
      </c>
      <c r="D5" s="5" t="s">
        <v>43</v>
      </c>
      <c r="E5" s="5" t="s">
        <v>44</v>
      </c>
    </row>
    <row r="6" spans="1:5" s="1" customFormat="1" ht="17.25" customHeight="1">
      <c r="A6" s="65" t="s">
        <v>45</v>
      </c>
      <c r="B6" s="80">
        <f>B7+B13+B19+B28+B34+B41+B49+B51+B56+B65+B71+B77+B86+B92+B97+B100+B105+B108+B112+B117+B121+B125+B129+B132</f>
        <v>32547</v>
      </c>
      <c r="C6" s="80">
        <f>C7+C13+C19+C28+C34+C41+C49+C51+C56+C65+C71+C77+C86+C92+C97+C100+C105+C108+C112+C117+C121+C125+C129+C132</f>
        <v>33406</v>
      </c>
      <c r="D6" s="52">
        <f aca="true" t="shared" si="0" ref="D6:D63">C6-B6</f>
        <v>859</v>
      </c>
      <c r="E6" s="120">
        <f aca="true" t="shared" si="1" ref="E6:E63">IF(B6=0,0,ROUND((C6-B6)/B6*100,2))</f>
        <v>2.64</v>
      </c>
    </row>
    <row r="7" spans="1:5" s="1" customFormat="1" ht="17.25" customHeight="1">
      <c r="A7" s="68" t="s">
        <v>46</v>
      </c>
      <c r="B7" s="66">
        <f>SUM(B8:B12)</f>
        <v>1121</v>
      </c>
      <c r="C7" s="66">
        <f>SUM(C8:C12)</f>
        <v>970</v>
      </c>
      <c r="D7" s="52">
        <f t="shared" si="0"/>
        <v>-151</v>
      </c>
      <c r="E7" s="31">
        <f t="shared" si="1"/>
        <v>-13.47</v>
      </c>
    </row>
    <row r="8" spans="1:5" s="1" customFormat="1" ht="17.25" customHeight="1">
      <c r="A8" s="69" t="s">
        <v>47</v>
      </c>
      <c r="B8" s="66">
        <v>746</v>
      </c>
      <c r="C8" s="66">
        <v>738</v>
      </c>
      <c r="D8" s="52">
        <f t="shared" si="0"/>
        <v>-8</v>
      </c>
      <c r="E8" s="31">
        <f t="shared" si="1"/>
        <v>-1.07</v>
      </c>
    </row>
    <row r="9" spans="1:5" s="1" customFormat="1" ht="17.25" customHeight="1">
      <c r="A9" s="69" t="s">
        <v>48</v>
      </c>
      <c r="B9" s="66">
        <v>100</v>
      </c>
      <c r="C9" s="66">
        <v>41</v>
      </c>
      <c r="D9" s="52">
        <f t="shared" si="0"/>
        <v>-59</v>
      </c>
      <c r="E9" s="31">
        <f t="shared" si="1"/>
        <v>-59</v>
      </c>
    </row>
    <row r="10" spans="1:5" s="1" customFormat="1" ht="17.25" customHeight="1">
      <c r="A10" s="69" t="s">
        <v>49</v>
      </c>
      <c r="B10" s="66">
        <v>141</v>
      </c>
      <c r="C10" s="66">
        <v>64</v>
      </c>
      <c r="D10" s="52">
        <f t="shared" si="0"/>
        <v>-77</v>
      </c>
      <c r="E10" s="31">
        <f t="shared" si="1"/>
        <v>-54.61</v>
      </c>
    </row>
    <row r="11" spans="1:5" s="1" customFormat="1" ht="17.25" customHeight="1">
      <c r="A11" s="69" t="s">
        <v>50</v>
      </c>
      <c r="B11" s="66">
        <v>114</v>
      </c>
      <c r="C11" s="66">
        <v>124</v>
      </c>
      <c r="D11" s="52">
        <f t="shared" si="0"/>
        <v>10</v>
      </c>
      <c r="E11" s="31">
        <f t="shared" si="1"/>
        <v>8.77</v>
      </c>
    </row>
    <row r="12" spans="1:5" s="1" customFormat="1" ht="17.25" customHeight="1">
      <c r="A12" s="69" t="s">
        <v>51</v>
      </c>
      <c r="B12" s="66">
        <v>20</v>
      </c>
      <c r="C12" s="66">
        <v>3</v>
      </c>
      <c r="D12" s="52">
        <f t="shared" si="0"/>
        <v>-17</v>
      </c>
      <c r="E12" s="31">
        <f t="shared" si="1"/>
        <v>-85</v>
      </c>
    </row>
    <row r="13" spans="1:5" s="1" customFormat="1" ht="17.25" customHeight="1">
      <c r="A13" s="68" t="s">
        <v>52</v>
      </c>
      <c r="B13" s="66">
        <f>SUM(B14:B17)</f>
        <v>738</v>
      </c>
      <c r="C13" s="66">
        <f>SUM(C14:C18)</f>
        <v>735</v>
      </c>
      <c r="D13" s="52">
        <f t="shared" si="0"/>
        <v>-3</v>
      </c>
      <c r="E13" s="31">
        <f t="shared" si="1"/>
        <v>-0.41</v>
      </c>
    </row>
    <row r="14" spans="1:5" s="1" customFormat="1" ht="17.25" customHeight="1">
      <c r="A14" s="69" t="s">
        <v>47</v>
      </c>
      <c r="B14" s="66">
        <v>502</v>
      </c>
      <c r="C14" s="66">
        <v>505</v>
      </c>
      <c r="D14" s="52">
        <f t="shared" si="0"/>
        <v>3</v>
      </c>
      <c r="E14" s="31">
        <f t="shared" si="1"/>
        <v>0.6</v>
      </c>
    </row>
    <row r="15" spans="1:5" s="1" customFormat="1" ht="17.25" customHeight="1">
      <c r="A15" s="69" t="s">
        <v>48</v>
      </c>
      <c r="B15" s="66">
        <v>78</v>
      </c>
      <c r="C15" s="66">
        <v>45</v>
      </c>
      <c r="D15" s="52">
        <f t="shared" si="0"/>
        <v>-33</v>
      </c>
      <c r="E15" s="31">
        <f t="shared" si="1"/>
        <v>-42.31</v>
      </c>
    </row>
    <row r="16" spans="1:5" s="1" customFormat="1" ht="17.25" customHeight="1">
      <c r="A16" s="69" t="s">
        <v>53</v>
      </c>
      <c r="B16" s="66">
        <v>50</v>
      </c>
      <c r="C16" s="66">
        <v>47</v>
      </c>
      <c r="D16" s="52">
        <f t="shared" si="0"/>
        <v>-3</v>
      </c>
      <c r="E16" s="31">
        <f t="shared" si="1"/>
        <v>-6</v>
      </c>
    </row>
    <row r="17" spans="1:5" s="1" customFormat="1" ht="17.25" customHeight="1">
      <c r="A17" s="69" t="s">
        <v>54</v>
      </c>
      <c r="B17" s="66">
        <v>108</v>
      </c>
      <c r="C17" s="66">
        <v>108</v>
      </c>
      <c r="D17" s="52">
        <f t="shared" si="0"/>
        <v>0</v>
      </c>
      <c r="E17" s="31">
        <f t="shared" si="1"/>
        <v>0</v>
      </c>
    </row>
    <row r="18" spans="1:5" s="1" customFormat="1" ht="17.25" customHeight="1">
      <c r="A18" s="69" t="s">
        <v>55</v>
      </c>
      <c r="B18" s="66"/>
      <c r="C18" s="66">
        <v>30</v>
      </c>
      <c r="D18" s="52">
        <f t="shared" si="0"/>
        <v>30</v>
      </c>
      <c r="E18" s="31">
        <f t="shared" si="1"/>
        <v>0</v>
      </c>
    </row>
    <row r="19" spans="1:5" s="1" customFormat="1" ht="17.25" customHeight="1">
      <c r="A19" s="68" t="s">
        <v>56</v>
      </c>
      <c r="B19" s="66">
        <f>SUM(B20:B27)</f>
        <v>7561</v>
      </c>
      <c r="C19" s="66">
        <f>SUM(C20:C27)</f>
        <v>5986</v>
      </c>
      <c r="D19" s="52">
        <f t="shared" si="0"/>
        <v>-1575</v>
      </c>
      <c r="E19" s="31">
        <f t="shared" si="1"/>
        <v>-20.83</v>
      </c>
    </row>
    <row r="20" spans="1:5" s="1" customFormat="1" ht="17.25" customHeight="1">
      <c r="A20" s="69" t="s">
        <v>47</v>
      </c>
      <c r="B20" s="66">
        <v>5340</v>
      </c>
      <c r="C20" s="66">
        <v>4312</v>
      </c>
      <c r="D20" s="52">
        <f t="shared" si="0"/>
        <v>-1028</v>
      </c>
      <c r="E20" s="31">
        <f t="shared" si="1"/>
        <v>-19.25</v>
      </c>
    </row>
    <row r="21" spans="1:5" s="1" customFormat="1" ht="17.25" customHeight="1">
      <c r="A21" s="69" t="s">
        <v>48</v>
      </c>
      <c r="B21" s="66">
        <v>2206</v>
      </c>
      <c r="C21" s="66">
        <v>1439</v>
      </c>
      <c r="D21" s="52">
        <f t="shared" si="0"/>
        <v>-767</v>
      </c>
      <c r="E21" s="31">
        <f t="shared" si="1"/>
        <v>-34.77</v>
      </c>
    </row>
    <row r="22" spans="1:5" s="1" customFormat="1" ht="17.25" customHeight="1">
      <c r="A22" s="69" t="s">
        <v>57</v>
      </c>
      <c r="B22" s="66"/>
      <c r="C22" s="66">
        <v>219</v>
      </c>
      <c r="D22" s="52">
        <f t="shared" si="0"/>
        <v>219</v>
      </c>
      <c r="E22" s="31">
        <f t="shared" si="1"/>
        <v>0</v>
      </c>
    </row>
    <row r="23" spans="1:5" s="1" customFormat="1" ht="17.25" customHeight="1">
      <c r="A23" s="69" t="s">
        <v>58</v>
      </c>
      <c r="B23" s="66"/>
      <c r="C23" s="66"/>
      <c r="D23" s="52">
        <f t="shared" si="0"/>
        <v>0</v>
      </c>
      <c r="E23" s="31">
        <f t="shared" si="1"/>
        <v>0</v>
      </c>
    </row>
    <row r="24" spans="1:5" s="1" customFormat="1" ht="17.25" customHeight="1">
      <c r="A24" s="69" t="s">
        <v>59</v>
      </c>
      <c r="B24" s="66"/>
      <c r="C24" s="66"/>
      <c r="D24" s="52">
        <f t="shared" si="0"/>
        <v>0</v>
      </c>
      <c r="E24" s="31">
        <f t="shared" si="1"/>
        <v>0</v>
      </c>
    </row>
    <row r="25" spans="1:5" s="1" customFormat="1" ht="17.25" customHeight="1">
      <c r="A25" s="69" t="s">
        <v>60</v>
      </c>
      <c r="B25" s="66"/>
      <c r="C25" s="66">
        <v>10</v>
      </c>
      <c r="D25" s="52">
        <f t="shared" si="0"/>
        <v>10</v>
      </c>
      <c r="E25" s="31">
        <f t="shared" si="1"/>
        <v>0</v>
      </c>
    </row>
    <row r="26" spans="1:5" s="1" customFormat="1" ht="17.25" customHeight="1">
      <c r="A26" s="69" t="s">
        <v>61</v>
      </c>
      <c r="B26" s="66"/>
      <c r="C26" s="66"/>
      <c r="D26" s="52">
        <f t="shared" si="0"/>
        <v>0</v>
      </c>
      <c r="E26" s="31">
        <f t="shared" si="1"/>
        <v>0</v>
      </c>
    </row>
    <row r="27" spans="1:5" s="1" customFormat="1" ht="17.25" customHeight="1">
      <c r="A27" s="69" t="s">
        <v>62</v>
      </c>
      <c r="B27" s="66">
        <v>15</v>
      </c>
      <c r="C27" s="66">
        <v>6</v>
      </c>
      <c r="D27" s="52">
        <f t="shared" si="0"/>
        <v>-9</v>
      </c>
      <c r="E27" s="31">
        <f t="shared" si="1"/>
        <v>-60</v>
      </c>
    </row>
    <row r="28" spans="1:5" s="1" customFormat="1" ht="17.25" customHeight="1">
      <c r="A28" s="68" t="s">
        <v>63</v>
      </c>
      <c r="B28" s="66">
        <f>SUM(B29:B33)</f>
        <v>724</v>
      </c>
      <c r="C28" s="66">
        <f>SUM(C29:C33)</f>
        <v>892</v>
      </c>
      <c r="D28" s="52">
        <f t="shared" si="0"/>
        <v>168</v>
      </c>
      <c r="E28" s="31">
        <f t="shared" si="1"/>
        <v>23.2</v>
      </c>
    </row>
    <row r="29" spans="1:5" s="1" customFormat="1" ht="17.25" customHeight="1">
      <c r="A29" s="69" t="s">
        <v>47</v>
      </c>
      <c r="B29" s="66">
        <v>389</v>
      </c>
      <c r="C29" s="66">
        <v>380</v>
      </c>
      <c r="D29" s="52">
        <f t="shared" si="0"/>
        <v>-9</v>
      </c>
      <c r="E29" s="31">
        <f t="shared" si="1"/>
        <v>-2.31</v>
      </c>
    </row>
    <row r="30" spans="1:5" s="1" customFormat="1" ht="17.25" customHeight="1">
      <c r="A30" s="69" t="s">
        <v>48</v>
      </c>
      <c r="B30" s="66">
        <v>335</v>
      </c>
      <c r="C30" s="66">
        <v>492</v>
      </c>
      <c r="D30" s="52">
        <f t="shared" si="0"/>
        <v>157</v>
      </c>
      <c r="E30" s="31">
        <f t="shared" si="1"/>
        <v>46.87</v>
      </c>
    </row>
    <row r="31" spans="1:5" s="1" customFormat="1" ht="17.25" customHeight="1">
      <c r="A31" s="69" t="s">
        <v>64</v>
      </c>
      <c r="B31" s="66"/>
      <c r="C31" s="66"/>
      <c r="D31" s="52">
        <f t="shared" si="0"/>
        <v>0</v>
      </c>
      <c r="E31" s="31">
        <f t="shared" si="1"/>
        <v>0</v>
      </c>
    </row>
    <row r="32" spans="1:5" s="1" customFormat="1" ht="17.25" customHeight="1">
      <c r="A32" s="69" t="s">
        <v>65</v>
      </c>
      <c r="B32" s="66"/>
      <c r="C32" s="66"/>
      <c r="D32" s="52">
        <f t="shared" si="0"/>
        <v>0</v>
      </c>
      <c r="E32" s="31">
        <f t="shared" si="1"/>
        <v>0</v>
      </c>
    </row>
    <row r="33" spans="1:5" s="1" customFormat="1" ht="17.25" customHeight="1">
      <c r="A33" s="69" t="s">
        <v>66</v>
      </c>
      <c r="B33" s="66"/>
      <c r="C33" s="66">
        <v>20</v>
      </c>
      <c r="D33" s="52">
        <f t="shared" si="0"/>
        <v>20</v>
      </c>
      <c r="E33" s="31">
        <f t="shared" si="1"/>
        <v>0</v>
      </c>
    </row>
    <row r="34" spans="1:5" s="1" customFormat="1" ht="17.25" customHeight="1">
      <c r="A34" s="68" t="s">
        <v>67</v>
      </c>
      <c r="B34" s="66">
        <f>SUM(B35:B40)</f>
        <v>433</v>
      </c>
      <c r="C34" s="66">
        <f>SUM(C35:C40)</f>
        <v>570</v>
      </c>
      <c r="D34" s="52">
        <f t="shared" si="0"/>
        <v>137</v>
      </c>
      <c r="E34" s="31">
        <f t="shared" si="1"/>
        <v>31.64</v>
      </c>
    </row>
    <row r="35" spans="1:5" s="1" customFormat="1" ht="17.25" customHeight="1">
      <c r="A35" s="69" t="s">
        <v>47</v>
      </c>
      <c r="B35" s="66">
        <v>334</v>
      </c>
      <c r="C35" s="66">
        <v>335</v>
      </c>
      <c r="D35" s="52">
        <f t="shared" si="0"/>
        <v>1</v>
      </c>
      <c r="E35" s="31">
        <f t="shared" si="1"/>
        <v>0.3</v>
      </c>
    </row>
    <row r="36" spans="1:5" s="1" customFormat="1" ht="17.25" customHeight="1">
      <c r="A36" s="69" t="s">
        <v>48</v>
      </c>
      <c r="B36" s="66">
        <v>99</v>
      </c>
      <c r="C36" s="66">
        <v>142</v>
      </c>
      <c r="D36" s="52">
        <f t="shared" si="0"/>
        <v>43</v>
      </c>
      <c r="E36" s="31">
        <f t="shared" si="1"/>
        <v>43.43</v>
      </c>
    </row>
    <row r="37" spans="1:5" s="1" customFormat="1" ht="17.25" customHeight="1">
      <c r="A37" s="69" t="s">
        <v>68</v>
      </c>
      <c r="B37" s="66"/>
      <c r="C37" s="66"/>
      <c r="D37" s="52">
        <f t="shared" si="0"/>
        <v>0</v>
      </c>
      <c r="E37" s="31">
        <f t="shared" si="1"/>
        <v>0</v>
      </c>
    </row>
    <row r="38" spans="1:5" s="1" customFormat="1" ht="17.25" customHeight="1">
      <c r="A38" s="69" t="s">
        <v>69</v>
      </c>
      <c r="B38" s="66"/>
      <c r="C38" s="66"/>
      <c r="D38" s="52">
        <f t="shared" si="0"/>
        <v>0</v>
      </c>
      <c r="E38" s="31">
        <f t="shared" si="1"/>
        <v>0</v>
      </c>
    </row>
    <row r="39" spans="1:5" s="1" customFormat="1" ht="17.25" customHeight="1">
      <c r="A39" s="69" t="s">
        <v>70</v>
      </c>
      <c r="B39" s="66"/>
      <c r="C39" s="66">
        <v>11</v>
      </c>
      <c r="D39" s="52">
        <f t="shared" si="0"/>
        <v>11</v>
      </c>
      <c r="E39" s="31">
        <f t="shared" si="1"/>
        <v>0</v>
      </c>
    </row>
    <row r="40" spans="1:5" s="1" customFormat="1" ht="17.25" customHeight="1">
      <c r="A40" s="69" t="s">
        <v>71</v>
      </c>
      <c r="B40" s="66"/>
      <c r="C40" s="66">
        <v>82</v>
      </c>
      <c r="D40" s="52">
        <f t="shared" si="0"/>
        <v>82</v>
      </c>
      <c r="E40" s="31">
        <f t="shared" si="1"/>
        <v>0</v>
      </c>
    </row>
    <row r="41" spans="1:5" s="1" customFormat="1" ht="17.25" customHeight="1">
      <c r="A41" s="68" t="s">
        <v>72</v>
      </c>
      <c r="B41" s="66">
        <f>SUM(B42:B48)</f>
        <v>4195</v>
      </c>
      <c r="C41" s="66">
        <f>SUM(C42:C48)</f>
        <v>2766</v>
      </c>
      <c r="D41" s="52">
        <f t="shared" si="0"/>
        <v>-1429</v>
      </c>
      <c r="E41" s="31">
        <f t="shared" si="1"/>
        <v>-34.06</v>
      </c>
    </row>
    <row r="42" spans="1:5" s="1" customFormat="1" ht="17.25" customHeight="1">
      <c r="A42" s="69" t="s">
        <v>47</v>
      </c>
      <c r="B42" s="66">
        <v>2576</v>
      </c>
      <c r="C42" s="66">
        <v>2537</v>
      </c>
      <c r="D42" s="52">
        <f t="shared" si="0"/>
        <v>-39</v>
      </c>
      <c r="E42" s="31">
        <f t="shared" si="1"/>
        <v>-1.51</v>
      </c>
    </row>
    <row r="43" spans="1:5" s="1" customFormat="1" ht="17.25" customHeight="1">
      <c r="A43" s="69" t="s">
        <v>48</v>
      </c>
      <c r="B43" s="66">
        <v>1436</v>
      </c>
      <c r="C43" s="66">
        <v>148</v>
      </c>
      <c r="D43" s="52">
        <f t="shared" si="0"/>
        <v>-1288</v>
      </c>
      <c r="E43" s="31">
        <f t="shared" si="1"/>
        <v>-89.69</v>
      </c>
    </row>
    <row r="44" spans="1:5" s="1" customFormat="1" ht="17.25" customHeight="1">
      <c r="A44" s="69" t="s">
        <v>73</v>
      </c>
      <c r="B44" s="66">
        <v>51</v>
      </c>
      <c r="C44" s="66">
        <v>26</v>
      </c>
      <c r="D44" s="52">
        <f t="shared" si="0"/>
        <v>-25</v>
      </c>
      <c r="E44" s="31">
        <f t="shared" si="1"/>
        <v>-49.02</v>
      </c>
    </row>
    <row r="45" spans="1:5" s="1" customFormat="1" ht="17.25" customHeight="1">
      <c r="A45" s="69" t="s">
        <v>74</v>
      </c>
      <c r="B45" s="66"/>
      <c r="C45" s="66">
        <v>31</v>
      </c>
      <c r="D45" s="52">
        <f t="shared" si="0"/>
        <v>31</v>
      </c>
      <c r="E45" s="31">
        <f t="shared" si="1"/>
        <v>0</v>
      </c>
    </row>
    <row r="46" spans="1:5" s="1" customFormat="1" ht="17.25" customHeight="1">
      <c r="A46" s="69" t="s">
        <v>75</v>
      </c>
      <c r="B46" s="66"/>
      <c r="C46" s="66"/>
      <c r="D46" s="52">
        <f t="shared" si="0"/>
        <v>0</v>
      </c>
      <c r="E46" s="31">
        <f t="shared" si="1"/>
        <v>0</v>
      </c>
    </row>
    <row r="47" spans="1:5" s="1" customFormat="1" ht="17.25" customHeight="1">
      <c r="A47" s="69" t="s">
        <v>76</v>
      </c>
      <c r="B47" s="66">
        <v>121</v>
      </c>
      <c r="C47" s="66">
        <v>3</v>
      </c>
      <c r="D47" s="52">
        <f t="shared" si="0"/>
        <v>-118</v>
      </c>
      <c r="E47" s="31">
        <f t="shared" si="1"/>
        <v>-97.52</v>
      </c>
    </row>
    <row r="48" spans="1:5" s="1" customFormat="1" ht="17.25" customHeight="1">
      <c r="A48" s="69" t="s">
        <v>77</v>
      </c>
      <c r="B48" s="66">
        <v>11</v>
      </c>
      <c r="C48" s="66">
        <v>21</v>
      </c>
      <c r="D48" s="52">
        <f t="shared" si="0"/>
        <v>10</v>
      </c>
      <c r="E48" s="31">
        <f t="shared" si="1"/>
        <v>90.91</v>
      </c>
    </row>
    <row r="49" spans="1:5" s="1" customFormat="1" ht="17.25" customHeight="1">
      <c r="A49" s="68" t="s">
        <v>78</v>
      </c>
      <c r="B49" s="66">
        <f>SUM(B50)</f>
        <v>20</v>
      </c>
      <c r="C49" s="66">
        <f>SUM(C50)</f>
        <v>0</v>
      </c>
      <c r="D49" s="52">
        <f t="shared" si="0"/>
        <v>-20</v>
      </c>
      <c r="E49" s="31">
        <f t="shared" si="1"/>
        <v>-100</v>
      </c>
    </row>
    <row r="50" spans="1:5" s="1" customFormat="1" ht="17.25" customHeight="1">
      <c r="A50" s="69" t="s">
        <v>48</v>
      </c>
      <c r="B50" s="66">
        <v>20</v>
      </c>
      <c r="C50" s="66"/>
      <c r="D50" s="52">
        <f t="shared" si="0"/>
        <v>-20</v>
      </c>
      <c r="E50" s="31">
        <f t="shared" si="1"/>
        <v>-100</v>
      </c>
    </row>
    <row r="51" spans="1:5" s="1" customFormat="1" ht="17.25" customHeight="1">
      <c r="A51" s="68" t="s">
        <v>79</v>
      </c>
      <c r="B51" s="66">
        <f>SUM(B52:B55)</f>
        <v>314</v>
      </c>
      <c r="C51" s="66">
        <f>SUM(C52:C55)</f>
        <v>312</v>
      </c>
      <c r="D51" s="52">
        <f t="shared" si="0"/>
        <v>-2</v>
      </c>
      <c r="E51" s="31">
        <f t="shared" si="1"/>
        <v>-0.64</v>
      </c>
    </row>
    <row r="52" spans="1:5" s="1" customFormat="1" ht="17.25" customHeight="1">
      <c r="A52" s="69" t="s">
        <v>47</v>
      </c>
      <c r="B52" s="66">
        <v>73</v>
      </c>
      <c r="C52" s="66">
        <v>38</v>
      </c>
      <c r="D52" s="52">
        <f t="shared" si="0"/>
        <v>-35</v>
      </c>
      <c r="E52" s="31">
        <f t="shared" si="1"/>
        <v>-47.95</v>
      </c>
    </row>
    <row r="53" spans="1:5" s="1" customFormat="1" ht="17.25" customHeight="1">
      <c r="A53" s="69" t="s">
        <v>48</v>
      </c>
      <c r="B53" s="66">
        <v>241</v>
      </c>
      <c r="C53" s="66">
        <v>76</v>
      </c>
      <c r="D53" s="52">
        <f t="shared" si="0"/>
        <v>-165</v>
      </c>
      <c r="E53" s="31">
        <f t="shared" si="1"/>
        <v>-68.46</v>
      </c>
    </row>
    <row r="54" spans="1:5" s="1" customFormat="1" ht="17.25" customHeight="1">
      <c r="A54" s="69" t="s">
        <v>80</v>
      </c>
      <c r="B54" s="66"/>
      <c r="C54" s="66">
        <v>198</v>
      </c>
      <c r="D54" s="52">
        <f t="shared" si="0"/>
        <v>198</v>
      </c>
      <c r="E54" s="31">
        <f t="shared" si="1"/>
        <v>0</v>
      </c>
    </row>
    <row r="55" spans="1:5" s="1" customFormat="1" ht="17.25" customHeight="1">
      <c r="A55" s="69" t="s">
        <v>81</v>
      </c>
      <c r="B55" s="66"/>
      <c r="C55" s="66"/>
      <c r="D55" s="52">
        <f t="shared" si="0"/>
        <v>0</v>
      </c>
      <c r="E55" s="31">
        <f t="shared" si="1"/>
        <v>0</v>
      </c>
    </row>
    <row r="56" spans="1:5" s="1" customFormat="1" ht="17.25" customHeight="1">
      <c r="A56" s="68" t="s">
        <v>82</v>
      </c>
      <c r="B56" s="66">
        <f>SUM(B57:B64)</f>
        <v>1573</v>
      </c>
      <c r="C56" s="66">
        <f>SUM(C57:C64)</f>
        <v>1609</v>
      </c>
      <c r="D56" s="52">
        <f t="shared" si="0"/>
        <v>36</v>
      </c>
      <c r="E56" s="31">
        <f t="shared" si="1"/>
        <v>2.29</v>
      </c>
    </row>
    <row r="57" spans="1:5" s="1" customFormat="1" ht="17.25" customHeight="1">
      <c r="A57" s="69" t="s">
        <v>47</v>
      </c>
      <c r="B57" s="66">
        <v>1462</v>
      </c>
      <c r="C57" s="66">
        <v>1518</v>
      </c>
      <c r="D57" s="52">
        <f t="shared" si="0"/>
        <v>56</v>
      </c>
      <c r="E57" s="31">
        <f t="shared" si="1"/>
        <v>3.83</v>
      </c>
    </row>
    <row r="58" spans="1:5" s="1" customFormat="1" ht="17.25" customHeight="1">
      <c r="A58" s="69" t="s">
        <v>48</v>
      </c>
      <c r="B58" s="66">
        <v>86</v>
      </c>
      <c r="C58" s="66">
        <v>91</v>
      </c>
      <c r="D58" s="52">
        <f t="shared" si="0"/>
        <v>5</v>
      </c>
      <c r="E58" s="31">
        <f t="shared" si="1"/>
        <v>5.81</v>
      </c>
    </row>
    <row r="59" spans="1:5" s="1" customFormat="1" ht="17.25" customHeight="1">
      <c r="A59" s="69" t="s">
        <v>83</v>
      </c>
      <c r="B59" s="66">
        <v>10</v>
      </c>
      <c r="C59" s="66"/>
      <c r="D59" s="52">
        <f t="shared" si="0"/>
        <v>-10</v>
      </c>
      <c r="E59" s="31">
        <f t="shared" si="1"/>
        <v>-100</v>
      </c>
    </row>
    <row r="60" spans="1:5" s="1" customFormat="1" ht="17.25" customHeight="1">
      <c r="A60" s="69" t="s">
        <v>84</v>
      </c>
      <c r="B60" s="66"/>
      <c r="C60" s="66"/>
      <c r="D60" s="52">
        <f t="shared" si="0"/>
        <v>0</v>
      </c>
      <c r="E60" s="31">
        <f t="shared" si="1"/>
        <v>0</v>
      </c>
    </row>
    <row r="61" spans="1:5" s="1" customFormat="1" ht="17.25" customHeight="1">
      <c r="A61" s="69" t="s">
        <v>85</v>
      </c>
      <c r="B61" s="66"/>
      <c r="C61" s="66"/>
      <c r="D61" s="52">
        <f t="shared" si="0"/>
        <v>0</v>
      </c>
      <c r="E61" s="31">
        <f t="shared" si="1"/>
        <v>0</v>
      </c>
    </row>
    <row r="62" spans="1:5" s="1" customFormat="1" ht="17.25" customHeight="1">
      <c r="A62" s="69" t="s">
        <v>86</v>
      </c>
      <c r="B62" s="66"/>
      <c r="C62" s="66"/>
      <c r="D62" s="52">
        <f t="shared" si="0"/>
        <v>0</v>
      </c>
      <c r="E62" s="31">
        <f t="shared" si="1"/>
        <v>0</v>
      </c>
    </row>
    <row r="63" spans="1:5" s="1" customFormat="1" ht="17.25" customHeight="1">
      <c r="A63" s="69" t="s">
        <v>87</v>
      </c>
      <c r="B63" s="66"/>
      <c r="C63" s="66"/>
      <c r="D63" s="52">
        <f t="shared" si="0"/>
        <v>0</v>
      </c>
      <c r="E63" s="31">
        <f t="shared" si="1"/>
        <v>0</v>
      </c>
    </row>
    <row r="64" spans="1:5" s="1" customFormat="1" ht="17.25" customHeight="1">
      <c r="A64" s="69" t="s">
        <v>88</v>
      </c>
      <c r="B64" s="66">
        <v>15</v>
      </c>
      <c r="C64" s="66"/>
      <c r="D64" s="52"/>
      <c r="E64" s="31"/>
    </row>
    <row r="65" spans="1:5" s="1" customFormat="1" ht="17.25" customHeight="1">
      <c r="A65" s="68" t="s">
        <v>89</v>
      </c>
      <c r="B65" s="66">
        <f>SUM(B66:B70)</f>
        <v>1940</v>
      </c>
      <c r="C65" s="66">
        <f>SUM(C66:C70)</f>
        <v>1362</v>
      </c>
      <c r="D65" s="52">
        <f aca="true" t="shared" si="2" ref="D65:D73">C65-B65</f>
        <v>-578</v>
      </c>
      <c r="E65" s="31">
        <f aca="true" t="shared" si="3" ref="E65:E73">IF(B65=0,0,ROUND((C65-B65)/B65*100,2))</f>
        <v>-29.79</v>
      </c>
    </row>
    <row r="66" spans="1:5" s="1" customFormat="1" ht="17.25" customHeight="1">
      <c r="A66" s="69" t="s">
        <v>47</v>
      </c>
      <c r="B66" s="66">
        <v>707</v>
      </c>
      <c r="C66" s="66">
        <v>722</v>
      </c>
      <c r="D66" s="52">
        <f t="shared" si="2"/>
        <v>15</v>
      </c>
      <c r="E66" s="31">
        <f t="shared" si="3"/>
        <v>2.12</v>
      </c>
    </row>
    <row r="67" spans="1:5" s="1" customFormat="1" ht="17.25" customHeight="1">
      <c r="A67" s="69" t="s">
        <v>48</v>
      </c>
      <c r="B67" s="66">
        <v>861</v>
      </c>
      <c r="C67" s="66">
        <v>92</v>
      </c>
      <c r="D67" s="52">
        <f t="shared" si="2"/>
        <v>-769</v>
      </c>
      <c r="E67" s="31">
        <f t="shared" si="3"/>
        <v>-89.31</v>
      </c>
    </row>
    <row r="68" spans="1:5" s="1" customFormat="1" ht="17.25" customHeight="1">
      <c r="A68" s="69" t="s">
        <v>90</v>
      </c>
      <c r="B68" s="66">
        <v>25</v>
      </c>
      <c r="C68" s="66"/>
      <c r="D68" s="52">
        <f t="shared" si="2"/>
        <v>-25</v>
      </c>
      <c r="E68" s="31">
        <f t="shared" si="3"/>
        <v>-100</v>
      </c>
    </row>
    <row r="69" spans="1:5" s="1" customFormat="1" ht="17.25" customHeight="1">
      <c r="A69" s="69" t="s">
        <v>91</v>
      </c>
      <c r="B69" s="66">
        <v>287</v>
      </c>
      <c r="C69" s="66">
        <v>538</v>
      </c>
      <c r="D69" s="52">
        <f t="shared" si="2"/>
        <v>251</v>
      </c>
      <c r="E69" s="31">
        <f t="shared" si="3"/>
        <v>87.46</v>
      </c>
    </row>
    <row r="70" spans="1:5" s="1" customFormat="1" ht="17.25" customHeight="1">
      <c r="A70" s="69" t="s">
        <v>92</v>
      </c>
      <c r="B70" s="66">
        <v>60</v>
      </c>
      <c r="C70" s="66">
        <v>10</v>
      </c>
      <c r="D70" s="52">
        <f t="shared" si="2"/>
        <v>-50</v>
      </c>
      <c r="E70" s="31">
        <f t="shared" si="3"/>
        <v>-83.33</v>
      </c>
    </row>
    <row r="71" spans="1:5" s="1" customFormat="1" ht="17.25" customHeight="1">
      <c r="A71" s="68" t="s">
        <v>93</v>
      </c>
      <c r="B71" s="66">
        <f>SUM(B72:B76)</f>
        <v>1043</v>
      </c>
      <c r="C71" s="66">
        <f>SUM(C72:C76)</f>
        <v>1054</v>
      </c>
      <c r="D71" s="52">
        <f t="shared" si="2"/>
        <v>11</v>
      </c>
      <c r="E71" s="31">
        <f t="shared" si="3"/>
        <v>1.05</v>
      </c>
    </row>
    <row r="72" spans="1:5" s="1" customFormat="1" ht="17.25" customHeight="1">
      <c r="A72" s="69" t="s">
        <v>47</v>
      </c>
      <c r="B72" s="66">
        <v>496</v>
      </c>
      <c r="C72" s="66">
        <v>659</v>
      </c>
      <c r="D72" s="52">
        <f t="shared" si="2"/>
        <v>163</v>
      </c>
      <c r="E72" s="31">
        <f t="shared" si="3"/>
        <v>32.86</v>
      </c>
    </row>
    <row r="73" spans="1:5" s="1" customFormat="1" ht="17.25" customHeight="1">
      <c r="A73" s="69" t="s">
        <v>48</v>
      </c>
      <c r="B73" s="66">
        <v>466</v>
      </c>
      <c r="C73" s="66">
        <v>278</v>
      </c>
      <c r="D73" s="52">
        <f t="shared" si="2"/>
        <v>-188</v>
      </c>
      <c r="E73" s="31">
        <f t="shared" si="3"/>
        <v>-40.34</v>
      </c>
    </row>
    <row r="74" spans="1:5" s="1" customFormat="1" ht="17.25" customHeight="1">
      <c r="A74" s="69" t="s">
        <v>94</v>
      </c>
      <c r="B74" s="66"/>
      <c r="C74" s="66"/>
      <c r="D74" s="52"/>
      <c r="E74" s="31"/>
    </row>
    <row r="75" spans="1:5" s="1" customFormat="1" ht="17.25" customHeight="1">
      <c r="A75" s="69" t="s">
        <v>95</v>
      </c>
      <c r="B75" s="66">
        <v>4</v>
      </c>
      <c r="C75" s="66"/>
      <c r="D75" s="52">
        <f aca="true" t="shared" si="4" ref="D75:D115">C75-B75</f>
        <v>-4</v>
      </c>
      <c r="E75" s="31">
        <f aca="true" t="shared" si="5" ref="E75:E115">IF(B75=0,0,ROUND((C75-B75)/B75*100,2))</f>
        <v>-100</v>
      </c>
    </row>
    <row r="76" spans="1:5" s="1" customFormat="1" ht="17.25" customHeight="1">
      <c r="A76" s="69" t="s">
        <v>96</v>
      </c>
      <c r="B76" s="66">
        <v>77</v>
      </c>
      <c r="C76" s="66">
        <v>117</v>
      </c>
      <c r="D76" s="52">
        <f t="shared" si="4"/>
        <v>40</v>
      </c>
      <c r="E76" s="31">
        <f t="shared" si="5"/>
        <v>51.95</v>
      </c>
    </row>
    <row r="77" spans="1:5" s="1" customFormat="1" ht="17.25" customHeight="1">
      <c r="A77" s="68" t="s">
        <v>97</v>
      </c>
      <c r="B77" s="66">
        <f>SUM(B78:B85)</f>
        <v>1089</v>
      </c>
      <c r="C77" s="66">
        <f>SUM(C78:C85)</f>
        <v>954</v>
      </c>
      <c r="D77" s="52">
        <f t="shared" si="4"/>
        <v>-135</v>
      </c>
      <c r="E77" s="31">
        <f t="shared" si="5"/>
        <v>-12.4</v>
      </c>
    </row>
    <row r="78" spans="1:5" s="1" customFormat="1" ht="17.25" customHeight="1">
      <c r="A78" s="69" t="s">
        <v>47</v>
      </c>
      <c r="B78" s="66">
        <v>954</v>
      </c>
      <c r="C78" s="66">
        <v>822</v>
      </c>
      <c r="D78" s="52">
        <f t="shared" si="4"/>
        <v>-132</v>
      </c>
      <c r="E78" s="31">
        <f t="shared" si="5"/>
        <v>-13.84</v>
      </c>
    </row>
    <row r="79" spans="1:5" s="1" customFormat="1" ht="17.25" customHeight="1">
      <c r="A79" s="69" t="s">
        <v>48</v>
      </c>
      <c r="B79" s="66">
        <v>108</v>
      </c>
      <c r="C79" s="66">
        <v>124</v>
      </c>
      <c r="D79" s="52">
        <f t="shared" si="4"/>
        <v>16</v>
      </c>
      <c r="E79" s="31">
        <f t="shared" si="5"/>
        <v>14.81</v>
      </c>
    </row>
    <row r="80" spans="1:5" s="1" customFormat="1" ht="17.25" customHeight="1">
      <c r="A80" s="69" t="s">
        <v>98</v>
      </c>
      <c r="B80" s="66"/>
      <c r="C80" s="66"/>
      <c r="D80" s="52">
        <f t="shared" si="4"/>
        <v>0</v>
      </c>
      <c r="E80" s="31">
        <f t="shared" si="5"/>
        <v>0</v>
      </c>
    </row>
    <row r="81" spans="1:5" s="1" customFormat="1" ht="17.25" customHeight="1">
      <c r="A81" s="69" t="s">
        <v>99</v>
      </c>
      <c r="B81" s="66"/>
      <c r="C81" s="66"/>
      <c r="D81" s="52">
        <f t="shared" si="4"/>
        <v>0</v>
      </c>
      <c r="E81" s="31">
        <f t="shared" si="5"/>
        <v>0</v>
      </c>
    </row>
    <row r="82" spans="1:5" s="1" customFormat="1" ht="17.25" customHeight="1">
      <c r="A82" s="69" t="s">
        <v>100</v>
      </c>
      <c r="B82" s="66"/>
      <c r="C82" s="66"/>
      <c r="D82" s="52">
        <f t="shared" si="4"/>
        <v>0</v>
      </c>
      <c r="E82" s="31">
        <f t="shared" si="5"/>
        <v>0</v>
      </c>
    </row>
    <row r="83" spans="1:5" s="1" customFormat="1" ht="17.25" customHeight="1">
      <c r="A83" s="69" t="s">
        <v>76</v>
      </c>
      <c r="B83" s="66">
        <v>26</v>
      </c>
      <c r="C83" s="66"/>
      <c r="D83" s="52"/>
      <c r="E83" s="31"/>
    </row>
    <row r="84" spans="1:5" s="1" customFormat="1" ht="17.25" customHeight="1">
      <c r="A84" s="69" t="s">
        <v>61</v>
      </c>
      <c r="B84" s="66"/>
      <c r="C84" s="66"/>
      <c r="D84" s="52">
        <f t="shared" si="4"/>
        <v>0</v>
      </c>
      <c r="E84" s="31">
        <f t="shared" si="5"/>
        <v>0</v>
      </c>
    </row>
    <row r="85" spans="1:5" s="1" customFormat="1" ht="17.25" customHeight="1">
      <c r="A85" s="69" t="s">
        <v>101</v>
      </c>
      <c r="B85" s="66">
        <v>1</v>
      </c>
      <c r="C85" s="66">
        <v>8</v>
      </c>
      <c r="D85" s="52">
        <f t="shared" si="4"/>
        <v>7</v>
      </c>
      <c r="E85" s="31">
        <f t="shared" si="5"/>
        <v>700</v>
      </c>
    </row>
    <row r="86" spans="1:5" s="1" customFormat="1" ht="17.25" customHeight="1">
      <c r="A86" s="68" t="s">
        <v>102</v>
      </c>
      <c r="B86" s="66">
        <f>SUM(B87:B91)</f>
        <v>103</v>
      </c>
      <c r="C86" s="66">
        <f>SUM(C87:C91)</f>
        <v>104</v>
      </c>
      <c r="D86" s="52">
        <f t="shared" si="4"/>
        <v>1</v>
      </c>
      <c r="E86" s="31">
        <f t="shared" si="5"/>
        <v>0.97</v>
      </c>
    </row>
    <row r="87" spans="1:5" s="1" customFormat="1" ht="17.25" customHeight="1">
      <c r="A87" s="69" t="s">
        <v>47</v>
      </c>
      <c r="B87" s="66">
        <v>103</v>
      </c>
      <c r="C87" s="66">
        <v>104</v>
      </c>
      <c r="D87" s="52">
        <f t="shared" si="4"/>
        <v>1</v>
      </c>
      <c r="E87" s="31">
        <f t="shared" si="5"/>
        <v>0.97</v>
      </c>
    </row>
    <row r="88" spans="1:5" s="1" customFormat="1" ht="17.25" customHeight="1">
      <c r="A88" s="69" t="s">
        <v>48</v>
      </c>
      <c r="B88" s="66"/>
      <c r="C88" s="66"/>
      <c r="D88" s="52">
        <f t="shared" si="4"/>
        <v>0</v>
      </c>
      <c r="E88" s="31">
        <f t="shared" si="5"/>
        <v>0</v>
      </c>
    </row>
    <row r="89" spans="1:5" s="1" customFormat="1" ht="17.25" customHeight="1">
      <c r="A89" s="69" t="s">
        <v>103</v>
      </c>
      <c r="B89" s="66"/>
      <c r="C89" s="66"/>
      <c r="D89" s="52">
        <f t="shared" si="4"/>
        <v>0</v>
      </c>
      <c r="E89" s="31">
        <f t="shared" si="5"/>
        <v>0</v>
      </c>
    </row>
    <row r="90" spans="1:5" s="1" customFormat="1" ht="17.25" customHeight="1">
      <c r="A90" s="69" t="s">
        <v>104</v>
      </c>
      <c r="B90" s="66"/>
      <c r="C90" s="66"/>
      <c r="D90" s="52">
        <f t="shared" si="4"/>
        <v>0</v>
      </c>
      <c r="E90" s="31">
        <f t="shared" si="5"/>
        <v>0</v>
      </c>
    </row>
    <row r="91" spans="1:5" s="1" customFormat="1" ht="17.25" customHeight="1">
      <c r="A91" s="69" t="s">
        <v>105</v>
      </c>
      <c r="B91" s="66"/>
      <c r="C91" s="66"/>
      <c r="D91" s="52">
        <f t="shared" si="4"/>
        <v>0</v>
      </c>
      <c r="E91" s="31">
        <f t="shared" si="5"/>
        <v>0</v>
      </c>
    </row>
    <row r="92" spans="1:5" s="1" customFormat="1" ht="17.25" customHeight="1">
      <c r="A92" s="68" t="s">
        <v>106</v>
      </c>
      <c r="B92" s="66">
        <f>SUM(B93:B96)</f>
        <v>185</v>
      </c>
      <c r="C92" s="66">
        <f>SUM(C93:C96)</f>
        <v>278</v>
      </c>
      <c r="D92" s="52">
        <f t="shared" si="4"/>
        <v>93</v>
      </c>
      <c r="E92" s="31">
        <f t="shared" si="5"/>
        <v>50.27</v>
      </c>
    </row>
    <row r="93" spans="1:5" s="1" customFormat="1" ht="17.25" customHeight="1">
      <c r="A93" s="69" t="s">
        <v>47</v>
      </c>
      <c r="B93" s="66">
        <v>94</v>
      </c>
      <c r="C93" s="66">
        <v>69</v>
      </c>
      <c r="D93" s="52">
        <f t="shared" si="4"/>
        <v>-25</v>
      </c>
      <c r="E93" s="31">
        <f t="shared" si="5"/>
        <v>-26.6</v>
      </c>
    </row>
    <row r="94" spans="1:5" s="1" customFormat="1" ht="17.25" customHeight="1">
      <c r="A94" s="69" t="s">
        <v>48</v>
      </c>
      <c r="B94" s="66">
        <v>4</v>
      </c>
      <c r="C94" s="66">
        <v>12</v>
      </c>
      <c r="D94" s="52">
        <f t="shared" si="4"/>
        <v>8</v>
      </c>
      <c r="E94" s="31">
        <f t="shared" si="5"/>
        <v>200</v>
      </c>
    </row>
    <row r="95" spans="1:5" s="1" customFormat="1" ht="17.25" customHeight="1">
      <c r="A95" s="69" t="s">
        <v>107</v>
      </c>
      <c r="B95" s="66">
        <v>70</v>
      </c>
      <c r="C95" s="66">
        <v>188</v>
      </c>
      <c r="D95" s="52">
        <f t="shared" si="4"/>
        <v>118</v>
      </c>
      <c r="E95" s="31">
        <f t="shared" si="5"/>
        <v>168.57</v>
      </c>
    </row>
    <row r="96" spans="1:5" s="1" customFormat="1" ht="17.25" customHeight="1">
      <c r="A96" s="69" t="s">
        <v>108</v>
      </c>
      <c r="B96" s="66">
        <v>17</v>
      </c>
      <c r="C96" s="66">
        <v>9</v>
      </c>
      <c r="D96" s="66">
        <f t="shared" si="4"/>
        <v>-8</v>
      </c>
      <c r="E96" s="31">
        <f t="shared" si="5"/>
        <v>-47.06</v>
      </c>
    </row>
    <row r="97" spans="1:5" s="1" customFormat="1" ht="17.25" customHeight="1">
      <c r="A97" s="68" t="s">
        <v>109</v>
      </c>
      <c r="B97" s="66">
        <f>SUM(B98:B99)</f>
        <v>4</v>
      </c>
      <c r="C97" s="66">
        <f>SUM(C98:C99)</f>
        <v>10</v>
      </c>
      <c r="D97" s="66">
        <f t="shared" si="4"/>
        <v>6</v>
      </c>
      <c r="E97" s="31">
        <f t="shared" si="5"/>
        <v>150</v>
      </c>
    </row>
    <row r="98" spans="1:5" s="1" customFormat="1" ht="17.25" customHeight="1">
      <c r="A98" s="79" t="s">
        <v>110</v>
      </c>
      <c r="B98" s="66">
        <v>4</v>
      </c>
      <c r="C98" s="66">
        <v>10</v>
      </c>
      <c r="D98" s="66">
        <f t="shared" si="4"/>
        <v>6</v>
      </c>
      <c r="E98" s="31">
        <f t="shared" si="5"/>
        <v>150</v>
      </c>
    </row>
    <row r="99" spans="1:5" s="1" customFormat="1" ht="17.25" customHeight="1">
      <c r="A99" s="69" t="s">
        <v>111</v>
      </c>
      <c r="B99" s="66"/>
      <c r="C99" s="66"/>
      <c r="D99" s="66">
        <f t="shared" si="4"/>
        <v>0</v>
      </c>
      <c r="E99" s="31">
        <f t="shared" si="5"/>
        <v>0</v>
      </c>
    </row>
    <row r="100" spans="1:5" s="1" customFormat="1" ht="17.25" customHeight="1">
      <c r="A100" s="68" t="s">
        <v>112</v>
      </c>
      <c r="B100" s="66">
        <f>SUM(B101:B104)</f>
        <v>113</v>
      </c>
      <c r="C100" s="66">
        <f>SUM(C101:C104)</f>
        <v>295</v>
      </c>
      <c r="D100" s="66">
        <f t="shared" si="4"/>
        <v>182</v>
      </c>
      <c r="E100" s="31">
        <f t="shared" si="5"/>
        <v>161.06</v>
      </c>
    </row>
    <row r="101" spans="1:5" s="1" customFormat="1" ht="17.25" customHeight="1">
      <c r="A101" s="69" t="s">
        <v>47</v>
      </c>
      <c r="B101" s="66">
        <v>95</v>
      </c>
      <c r="C101" s="66">
        <v>79</v>
      </c>
      <c r="D101" s="66">
        <f t="shared" si="4"/>
        <v>-16</v>
      </c>
      <c r="E101" s="31">
        <f t="shared" si="5"/>
        <v>-16.84</v>
      </c>
    </row>
    <row r="102" spans="1:5" s="1" customFormat="1" ht="17.25" customHeight="1">
      <c r="A102" s="69" t="s">
        <v>48</v>
      </c>
      <c r="B102" s="66">
        <v>3</v>
      </c>
      <c r="C102" s="66">
        <v>4</v>
      </c>
      <c r="D102" s="66">
        <f t="shared" si="4"/>
        <v>1</v>
      </c>
      <c r="E102" s="31">
        <f t="shared" si="5"/>
        <v>33.33</v>
      </c>
    </row>
    <row r="103" spans="1:5" s="1" customFormat="1" ht="17.25" customHeight="1">
      <c r="A103" s="69" t="s">
        <v>113</v>
      </c>
      <c r="B103" s="66">
        <v>10</v>
      </c>
      <c r="C103" s="66">
        <v>207</v>
      </c>
      <c r="D103" s="66">
        <f t="shared" si="4"/>
        <v>197</v>
      </c>
      <c r="E103" s="31">
        <f t="shared" si="5"/>
        <v>1970</v>
      </c>
    </row>
    <row r="104" spans="1:5" s="1" customFormat="1" ht="17.25" customHeight="1">
      <c r="A104" s="69" t="s">
        <v>114</v>
      </c>
      <c r="B104" s="66">
        <v>5</v>
      </c>
      <c r="C104" s="66">
        <v>5</v>
      </c>
      <c r="D104" s="66"/>
      <c r="E104" s="31"/>
    </row>
    <row r="105" spans="1:5" s="1" customFormat="1" ht="17.25" customHeight="1">
      <c r="A105" s="68" t="s">
        <v>115</v>
      </c>
      <c r="B105" s="66">
        <f>SUM(B106:B107)</f>
        <v>98</v>
      </c>
      <c r="C105" s="66">
        <f>SUM(C106:C107)</f>
        <v>101</v>
      </c>
      <c r="D105" s="66">
        <f t="shared" si="4"/>
        <v>3</v>
      </c>
      <c r="E105" s="31">
        <f t="shared" si="5"/>
        <v>3.06</v>
      </c>
    </row>
    <row r="106" spans="1:5" s="1" customFormat="1" ht="17.25" customHeight="1">
      <c r="A106" s="69" t="s">
        <v>116</v>
      </c>
      <c r="B106" s="66">
        <v>95</v>
      </c>
      <c r="C106" s="66">
        <v>91</v>
      </c>
      <c r="D106" s="66">
        <f t="shared" si="4"/>
        <v>-4</v>
      </c>
      <c r="E106" s="31">
        <f t="shared" si="5"/>
        <v>-4.21</v>
      </c>
    </row>
    <row r="107" spans="1:5" s="1" customFormat="1" ht="17.25" customHeight="1">
      <c r="A107" s="69" t="s">
        <v>48</v>
      </c>
      <c r="B107" s="66">
        <v>3</v>
      </c>
      <c r="C107" s="66">
        <v>10</v>
      </c>
      <c r="D107" s="66">
        <f t="shared" si="4"/>
        <v>7</v>
      </c>
      <c r="E107" s="31">
        <f t="shared" si="5"/>
        <v>233.33</v>
      </c>
    </row>
    <row r="108" spans="1:5" s="1" customFormat="1" ht="17.25" customHeight="1">
      <c r="A108" s="68" t="s">
        <v>117</v>
      </c>
      <c r="B108" s="66">
        <f>SUM(B109:B111)</f>
        <v>430</v>
      </c>
      <c r="C108" s="66">
        <f>SUM(C109:C111)</f>
        <v>513</v>
      </c>
      <c r="D108" s="66">
        <f t="shared" si="4"/>
        <v>83</v>
      </c>
      <c r="E108" s="31">
        <f t="shared" si="5"/>
        <v>19.3</v>
      </c>
    </row>
    <row r="109" spans="1:5" s="1" customFormat="1" ht="17.25" customHeight="1">
      <c r="A109" s="69" t="s">
        <v>47</v>
      </c>
      <c r="B109" s="66">
        <v>350</v>
      </c>
      <c r="C109" s="66">
        <v>343</v>
      </c>
      <c r="D109" s="66">
        <f t="shared" si="4"/>
        <v>-7</v>
      </c>
      <c r="E109" s="31">
        <f t="shared" si="5"/>
        <v>-2</v>
      </c>
    </row>
    <row r="110" spans="1:5" s="1" customFormat="1" ht="17.25" customHeight="1">
      <c r="A110" s="69" t="s">
        <v>48</v>
      </c>
      <c r="B110" s="66">
        <v>64</v>
      </c>
      <c r="C110" s="66">
        <v>134</v>
      </c>
      <c r="D110" s="66">
        <f t="shared" si="4"/>
        <v>70</v>
      </c>
      <c r="E110" s="31">
        <f t="shared" si="5"/>
        <v>109.38</v>
      </c>
    </row>
    <row r="111" spans="1:5" s="1" customFormat="1" ht="17.25" customHeight="1">
      <c r="A111" s="69" t="s">
        <v>118</v>
      </c>
      <c r="B111" s="66">
        <v>16</v>
      </c>
      <c r="C111" s="66">
        <v>36</v>
      </c>
      <c r="D111" s="66">
        <f t="shared" si="4"/>
        <v>20</v>
      </c>
      <c r="E111" s="31">
        <f t="shared" si="5"/>
        <v>125</v>
      </c>
    </row>
    <row r="112" spans="1:5" s="1" customFormat="1" ht="17.25" customHeight="1">
      <c r="A112" s="68" t="s">
        <v>119</v>
      </c>
      <c r="B112" s="66">
        <f>SUM(B113:B116)</f>
        <v>1646</v>
      </c>
      <c r="C112" s="66">
        <f>SUM(C113:C116)</f>
        <v>1191</v>
      </c>
      <c r="D112" s="66">
        <f t="shared" si="4"/>
        <v>-455</v>
      </c>
      <c r="E112" s="31">
        <f t="shared" si="5"/>
        <v>-27.64</v>
      </c>
    </row>
    <row r="113" spans="1:5" s="1" customFormat="1" ht="17.25" customHeight="1">
      <c r="A113" s="69" t="s">
        <v>47</v>
      </c>
      <c r="B113" s="66">
        <v>1098</v>
      </c>
      <c r="C113" s="66">
        <v>1070</v>
      </c>
      <c r="D113" s="66">
        <f t="shared" si="4"/>
        <v>-28</v>
      </c>
      <c r="E113" s="31">
        <f t="shared" si="5"/>
        <v>-2.55</v>
      </c>
    </row>
    <row r="114" spans="1:5" s="1" customFormat="1" ht="17.25" customHeight="1">
      <c r="A114" s="69" t="s">
        <v>48</v>
      </c>
      <c r="B114" s="66">
        <v>525</v>
      </c>
      <c r="C114" s="66">
        <v>118</v>
      </c>
      <c r="D114" s="66">
        <f t="shared" si="4"/>
        <v>-407</v>
      </c>
      <c r="E114" s="31">
        <f t="shared" si="5"/>
        <v>-77.52</v>
      </c>
    </row>
    <row r="115" spans="1:5" s="1" customFormat="1" ht="17.25" customHeight="1">
      <c r="A115" s="69" t="s">
        <v>120</v>
      </c>
      <c r="B115" s="66">
        <v>23</v>
      </c>
      <c r="C115" s="66">
        <v>3</v>
      </c>
      <c r="D115" s="66">
        <f t="shared" si="4"/>
        <v>-20</v>
      </c>
      <c r="E115" s="31">
        <f t="shared" si="5"/>
        <v>-86.96</v>
      </c>
    </row>
    <row r="116" spans="1:5" s="1" customFormat="1" ht="17.25" customHeight="1">
      <c r="A116" s="121" t="s">
        <v>121</v>
      </c>
      <c r="B116" s="66"/>
      <c r="C116" s="66"/>
      <c r="D116" s="66">
        <f aca="true" t="shared" si="6" ref="D116:D136">C116-B116</f>
        <v>0</v>
      </c>
      <c r="E116" s="31">
        <f aca="true" t="shared" si="7" ref="E116:E136">IF(B116=0,0,ROUND((C116-B116)/B116*100,2))</f>
        <v>0</v>
      </c>
    </row>
    <row r="117" spans="1:5" s="1" customFormat="1" ht="17.25" customHeight="1">
      <c r="A117" s="68" t="s">
        <v>122</v>
      </c>
      <c r="B117" s="66">
        <f>SUM(B118:B120)</f>
        <v>443</v>
      </c>
      <c r="C117" s="66">
        <f>SUM(C118:C120)</f>
        <v>1864</v>
      </c>
      <c r="D117" s="66">
        <f t="shared" si="6"/>
        <v>1421</v>
      </c>
      <c r="E117" s="31">
        <f t="shared" si="7"/>
        <v>320.77</v>
      </c>
    </row>
    <row r="118" spans="1:5" s="1" customFormat="1" ht="17.25" customHeight="1">
      <c r="A118" s="69" t="s">
        <v>47</v>
      </c>
      <c r="B118" s="66">
        <v>282</v>
      </c>
      <c r="C118" s="66">
        <v>271</v>
      </c>
      <c r="D118" s="66">
        <f t="shared" si="6"/>
        <v>-11</v>
      </c>
      <c r="E118" s="31">
        <f t="shared" si="7"/>
        <v>-3.9</v>
      </c>
    </row>
    <row r="119" spans="1:5" s="1" customFormat="1" ht="17.25" customHeight="1">
      <c r="A119" s="69" t="s">
        <v>48</v>
      </c>
      <c r="B119" s="66">
        <v>161</v>
      </c>
      <c r="C119" s="66">
        <v>148</v>
      </c>
      <c r="D119" s="66">
        <f t="shared" si="6"/>
        <v>-13</v>
      </c>
      <c r="E119" s="31">
        <f t="shared" si="7"/>
        <v>-8.07</v>
      </c>
    </row>
    <row r="120" spans="1:5" s="1" customFormat="1" ht="17.25" customHeight="1">
      <c r="A120" s="69" t="s">
        <v>123</v>
      </c>
      <c r="B120" s="66"/>
      <c r="C120" s="66">
        <v>1445</v>
      </c>
      <c r="D120" s="66">
        <f t="shared" si="6"/>
        <v>1445</v>
      </c>
      <c r="E120" s="31">
        <f t="shared" si="7"/>
        <v>0</v>
      </c>
    </row>
    <row r="121" spans="1:5" s="1" customFormat="1" ht="17.25" customHeight="1">
      <c r="A121" s="68" t="s">
        <v>124</v>
      </c>
      <c r="B121" s="66">
        <f>SUM(B122:B124)</f>
        <v>383</v>
      </c>
      <c r="C121" s="66">
        <f>SUM(C122:C124)</f>
        <v>564</v>
      </c>
      <c r="D121" s="66">
        <f t="shared" si="6"/>
        <v>181</v>
      </c>
      <c r="E121" s="31">
        <f t="shared" si="7"/>
        <v>47.26</v>
      </c>
    </row>
    <row r="122" spans="1:5" s="1" customFormat="1" ht="17.25" customHeight="1">
      <c r="A122" s="69" t="s">
        <v>47</v>
      </c>
      <c r="B122" s="66">
        <v>251</v>
      </c>
      <c r="C122" s="66">
        <v>222</v>
      </c>
      <c r="D122" s="66">
        <f t="shared" si="6"/>
        <v>-29</v>
      </c>
      <c r="E122" s="31">
        <f t="shared" si="7"/>
        <v>-11.55</v>
      </c>
    </row>
    <row r="123" spans="1:5" s="1" customFormat="1" ht="17.25" customHeight="1">
      <c r="A123" s="69" t="s">
        <v>48</v>
      </c>
      <c r="B123" s="66">
        <v>43</v>
      </c>
      <c r="C123" s="66">
        <v>302</v>
      </c>
      <c r="D123" s="66">
        <f t="shared" si="6"/>
        <v>259</v>
      </c>
      <c r="E123" s="31">
        <f t="shared" si="7"/>
        <v>602.33</v>
      </c>
    </row>
    <row r="124" spans="1:5" s="1" customFormat="1" ht="17.25" customHeight="1">
      <c r="A124" s="69" t="s">
        <v>125</v>
      </c>
      <c r="B124" s="66">
        <v>89</v>
      </c>
      <c r="C124" s="66">
        <v>40</v>
      </c>
      <c r="D124" s="66">
        <f t="shared" si="6"/>
        <v>-49</v>
      </c>
      <c r="E124" s="31">
        <f t="shared" si="7"/>
        <v>-55.06</v>
      </c>
    </row>
    <row r="125" spans="1:5" s="1" customFormat="1" ht="17.25" customHeight="1">
      <c r="A125" s="68" t="s">
        <v>126</v>
      </c>
      <c r="B125" s="66">
        <f>SUM(B126:B128)</f>
        <v>78</v>
      </c>
      <c r="C125" s="66">
        <f>SUM(C126:C128)</f>
        <v>101</v>
      </c>
      <c r="D125" s="66">
        <f t="shared" si="6"/>
        <v>23</v>
      </c>
      <c r="E125" s="31">
        <f t="shared" si="7"/>
        <v>29.49</v>
      </c>
    </row>
    <row r="126" spans="1:5" s="1" customFormat="1" ht="17.25" customHeight="1">
      <c r="A126" s="69" t="s">
        <v>47</v>
      </c>
      <c r="B126" s="66">
        <v>72</v>
      </c>
      <c r="C126" s="66">
        <v>76</v>
      </c>
      <c r="D126" s="66">
        <f t="shared" si="6"/>
        <v>4</v>
      </c>
      <c r="E126" s="31">
        <f t="shared" si="7"/>
        <v>5.56</v>
      </c>
    </row>
    <row r="127" spans="1:5" s="1" customFormat="1" ht="17.25" customHeight="1">
      <c r="A127" s="69" t="s">
        <v>48</v>
      </c>
      <c r="B127" s="66">
        <v>6</v>
      </c>
      <c r="C127" s="66">
        <v>25</v>
      </c>
      <c r="D127" s="66">
        <f t="shared" si="6"/>
        <v>19</v>
      </c>
      <c r="E127" s="31">
        <f t="shared" si="7"/>
        <v>316.67</v>
      </c>
    </row>
    <row r="128" spans="1:5" s="1" customFormat="1" ht="17.25" customHeight="1">
      <c r="A128" s="69" t="s">
        <v>127</v>
      </c>
      <c r="B128" s="66"/>
      <c r="C128" s="66"/>
      <c r="D128" s="66">
        <f t="shared" si="6"/>
        <v>0</v>
      </c>
      <c r="E128" s="31">
        <f t="shared" si="7"/>
        <v>0</v>
      </c>
    </row>
    <row r="129" spans="1:5" s="1" customFormat="1" ht="17.25" customHeight="1">
      <c r="A129" s="68" t="s">
        <v>128</v>
      </c>
      <c r="B129" s="66">
        <f>SUM(B130:B131)</f>
        <v>753</v>
      </c>
      <c r="C129" s="66">
        <f>SUM(C130:C131)</f>
        <v>640</v>
      </c>
      <c r="D129" s="66">
        <f t="shared" si="6"/>
        <v>-113</v>
      </c>
      <c r="E129" s="31">
        <f t="shared" si="7"/>
        <v>-15.01</v>
      </c>
    </row>
    <row r="130" spans="1:5" s="1" customFormat="1" ht="17.25" customHeight="1">
      <c r="A130" s="69" t="s">
        <v>47</v>
      </c>
      <c r="B130" s="66">
        <v>562</v>
      </c>
      <c r="C130" s="66">
        <v>553</v>
      </c>
      <c r="D130" s="66">
        <f t="shared" si="6"/>
        <v>-9</v>
      </c>
      <c r="E130" s="31">
        <f t="shared" si="7"/>
        <v>-1.6</v>
      </c>
    </row>
    <row r="131" spans="1:5" s="1" customFormat="1" ht="17.25" customHeight="1">
      <c r="A131" s="69" t="s">
        <v>48</v>
      </c>
      <c r="B131" s="66">
        <v>191</v>
      </c>
      <c r="C131" s="66">
        <v>87</v>
      </c>
      <c r="D131" s="66">
        <f t="shared" si="6"/>
        <v>-104</v>
      </c>
      <c r="E131" s="31">
        <f t="shared" si="7"/>
        <v>-54.45</v>
      </c>
    </row>
    <row r="132" spans="1:5" s="1" customFormat="1" ht="17.25" customHeight="1">
      <c r="A132" s="68" t="s">
        <v>129</v>
      </c>
      <c r="B132" s="66">
        <f>SUM(B133:B133)</f>
        <v>7560</v>
      </c>
      <c r="C132" s="66">
        <f>SUM(C133:C133)</f>
        <v>10535</v>
      </c>
      <c r="D132" s="66">
        <f t="shared" si="6"/>
        <v>2975</v>
      </c>
      <c r="E132" s="31">
        <f t="shared" si="7"/>
        <v>39.35</v>
      </c>
    </row>
    <row r="133" spans="1:5" s="1" customFormat="1" ht="17.25" customHeight="1">
      <c r="A133" s="69" t="s">
        <v>130</v>
      </c>
      <c r="B133" s="66">
        <v>7560</v>
      </c>
      <c r="C133" s="66">
        <v>10535</v>
      </c>
      <c r="D133" s="66">
        <f t="shared" si="6"/>
        <v>2975</v>
      </c>
      <c r="E133" s="31">
        <f t="shared" si="7"/>
        <v>39.35</v>
      </c>
    </row>
    <row r="134" spans="1:5" s="1" customFormat="1" ht="18.75" customHeight="1">
      <c r="A134" s="108" t="s">
        <v>131</v>
      </c>
      <c r="B134" s="66">
        <f>SUM(B135:B135)</f>
        <v>77</v>
      </c>
      <c r="C134" s="66">
        <f>SUM(C135:C135)</f>
        <v>93</v>
      </c>
      <c r="D134" s="66">
        <f t="shared" si="6"/>
        <v>16</v>
      </c>
      <c r="E134" s="31">
        <f t="shared" si="7"/>
        <v>20.78</v>
      </c>
    </row>
    <row r="135" spans="1:5" s="1" customFormat="1" ht="18.75" customHeight="1">
      <c r="A135" s="68" t="s">
        <v>132</v>
      </c>
      <c r="B135" s="66">
        <f>SUM(B136:B139)</f>
        <v>77</v>
      </c>
      <c r="C135" s="66">
        <f>SUM(C136:C139)</f>
        <v>93</v>
      </c>
      <c r="D135" s="66">
        <f t="shared" si="6"/>
        <v>16</v>
      </c>
      <c r="E135" s="31">
        <f t="shared" si="7"/>
        <v>20.78</v>
      </c>
    </row>
    <row r="136" spans="1:5" s="1" customFormat="1" ht="18.75" customHeight="1">
      <c r="A136" s="69" t="s">
        <v>133</v>
      </c>
      <c r="B136" s="66">
        <v>59</v>
      </c>
      <c r="C136" s="66">
        <v>13</v>
      </c>
      <c r="D136" s="66">
        <f t="shared" si="6"/>
        <v>-46</v>
      </c>
      <c r="E136" s="31">
        <f t="shared" si="7"/>
        <v>-77.97</v>
      </c>
    </row>
    <row r="137" spans="1:5" s="1" customFormat="1" ht="18.75" customHeight="1">
      <c r="A137" s="69" t="s">
        <v>134</v>
      </c>
      <c r="B137" s="66"/>
      <c r="C137" s="66"/>
      <c r="D137" s="66"/>
      <c r="E137" s="31"/>
    </row>
    <row r="138" spans="1:5" s="1" customFormat="1" ht="18.75" customHeight="1">
      <c r="A138" s="69" t="s">
        <v>135</v>
      </c>
      <c r="B138" s="66">
        <v>18</v>
      </c>
      <c r="C138" s="66">
        <v>80</v>
      </c>
      <c r="D138" s="66">
        <f>C138-B138</f>
        <v>62</v>
      </c>
      <c r="E138" s="31">
        <f aca="true" t="shared" si="8" ref="E138:E203">IF(B138=0,0,ROUND((C138-B138)/B138*100,2))</f>
        <v>344.44</v>
      </c>
    </row>
    <row r="139" spans="1:5" s="1" customFormat="1" ht="18.75" customHeight="1">
      <c r="A139" s="69" t="s">
        <v>136</v>
      </c>
      <c r="B139" s="66"/>
      <c r="C139" s="66"/>
      <c r="D139" s="66">
        <f>C139-B139</f>
        <v>0</v>
      </c>
      <c r="E139" s="31">
        <f t="shared" si="8"/>
        <v>0</v>
      </c>
    </row>
    <row r="140" spans="1:6" s="1" customFormat="1" ht="18.75" customHeight="1">
      <c r="A140" s="122" t="s">
        <v>137</v>
      </c>
      <c r="B140" s="66">
        <f>B141+B144+B159+B166+B173+B181</f>
        <v>16236</v>
      </c>
      <c r="C140" s="66">
        <f>C141+C144+C159+C166+C173+C181</f>
        <v>14035</v>
      </c>
      <c r="D140" s="66">
        <f>D141+D144+D159+D166+D173+D181</f>
        <v>-2201</v>
      </c>
      <c r="E140" s="31">
        <f t="shared" si="8"/>
        <v>-13.56</v>
      </c>
      <c r="F140" s="123"/>
    </row>
    <row r="141" spans="1:5" s="1" customFormat="1" ht="18.75" customHeight="1">
      <c r="A141" s="68" t="s">
        <v>138</v>
      </c>
      <c r="B141" s="66">
        <f>SUM(B142:B143)</f>
        <v>447</v>
      </c>
      <c r="C141" s="66">
        <f>SUM(C142:C143)</f>
        <v>437</v>
      </c>
      <c r="D141" s="66">
        <f aca="true" t="shared" si="9" ref="D141:D206">C141-B141</f>
        <v>-10</v>
      </c>
      <c r="E141" s="31">
        <f t="shared" si="8"/>
        <v>-2.24</v>
      </c>
    </row>
    <row r="142" spans="1:5" s="1" customFormat="1" ht="18.75" customHeight="1">
      <c r="A142" s="69" t="s">
        <v>139</v>
      </c>
      <c r="B142" s="66">
        <v>19</v>
      </c>
      <c r="C142" s="66">
        <v>18</v>
      </c>
      <c r="D142" s="66">
        <f t="shared" si="9"/>
        <v>-1</v>
      </c>
      <c r="E142" s="31">
        <f t="shared" si="8"/>
        <v>-5.26</v>
      </c>
    </row>
    <row r="143" spans="1:5" s="1" customFormat="1" ht="18.75" customHeight="1">
      <c r="A143" s="69" t="s">
        <v>140</v>
      </c>
      <c r="B143" s="66">
        <v>428</v>
      </c>
      <c r="C143" s="66">
        <v>419</v>
      </c>
      <c r="D143" s="66">
        <f t="shared" si="9"/>
        <v>-9</v>
      </c>
      <c r="E143" s="31">
        <f t="shared" si="8"/>
        <v>-2.1</v>
      </c>
    </row>
    <row r="144" spans="1:5" s="1" customFormat="1" ht="18.75" customHeight="1">
      <c r="A144" s="68" t="s">
        <v>141</v>
      </c>
      <c r="B144" s="66">
        <f>SUM(B145:B158)</f>
        <v>14501</v>
      </c>
      <c r="C144" s="66">
        <f>SUM(C145:C158)</f>
        <v>12541</v>
      </c>
      <c r="D144" s="66">
        <f t="shared" si="9"/>
        <v>-1960</v>
      </c>
      <c r="E144" s="31">
        <f t="shared" si="8"/>
        <v>-13.52</v>
      </c>
    </row>
    <row r="145" spans="1:5" s="1" customFormat="1" ht="18.75" customHeight="1">
      <c r="A145" s="69" t="s">
        <v>47</v>
      </c>
      <c r="B145" s="66">
        <v>7437</v>
      </c>
      <c r="C145" s="66">
        <v>7100</v>
      </c>
      <c r="D145" s="66">
        <f t="shared" si="9"/>
        <v>-337</v>
      </c>
      <c r="E145" s="31">
        <f t="shared" si="8"/>
        <v>-4.53</v>
      </c>
    </row>
    <row r="146" spans="1:5" s="1" customFormat="1" ht="18.75" customHeight="1">
      <c r="A146" s="121" t="s">
        <v>142</v>
      </c>
      <c r="B146" s="66">
        <v>1244</v>
      </c>
      <c r="C146" s="66">
        <v>690</v>
      </c>
      <c r="D146" s="66">
        <f t="shared" si="9"/>
        <v>-554</v>
      </c>
      <c r="E146" s="31">
        <f t="shared" si="8"/>
        <v>-44.53</v>
      </c>
    </row>
    <row r="147" spans="1:5" s="1" customFormat="1" ht="18.75" customHeight="1">
      <c r="A147" s="68" t="s">
        <v>143</v>
      </c>
      <c r="B147" s="66">
        <v>1155</v>
      </c>
      <c r="C147" s="66">
        <v>1101</v>
      </c>
      <c r="D147" s="66">
        <f t="shared" si="9"/>
        <v>-54</v>
      </c>
      <c r="E147" s="31">
        <f t="shared" si="8"/>
        <v>-4.68</v>
      </c>
    </row>
    <row r="148" spans="1:5" s="1" customFormat="1" ht="18.75" customHeight="1">
      <c r="A148" s="69" t="s">
        <v>144</v>
      </c>
      <c r="B148" s="66">
        <v>262</v>
      </c>
      <c r="C148" s="66">
        <v>277</v>
      </c>
      <c r="D148" s="66">
        <f t="shared" si="9"/>
        <v>15</v>
      </c>
      <c r="E148" s="31">
        <f t="shared" si="8"/>
        <v>5.73</v>
      </c>
    </row>
    <row r="149" spans="1:5" s="1" customFormat="1" ht="18.75" customHeight="1">
      <c r="A149" s="69" t="s">
        <v>145</v>
      </c>
      <c r="B149" s="66">
        <v>561</v>
      </c>
      <c r="C149" s="66">
        <v>213</v>
      </c>
      <c r="D149" s="66">
        <f t="shared" si="9"/>
        <v>-348</v>
      </c>
      <c r="E149" s="31">
        <f t="shared" si="8"/>
        <v>-62.03</v>
      </c>
    </row>
    <row r="150" spans="1:5" s="1" customFormat="1" ht="18.75" customHeight="1">
      <c r="A150" s="69" t="s">
        <v>146</v>
      </c>
      <c r="B150" s="66">
        <v>14</v>
      </c>
      <c r="C150" s="66"/>
      <c r="D150" s="66">
        <f t="shared" si="9"/>
        <v>-14</v>
      </c>
      <c r="E150" s="31">
        <f t="shared" si="8"/>
        <v>-100</v>
      </c>
    </row>
    <row r="151" spans="1:5" s="1" customFormat="1" ht="18.75" customHeight="1">
      <c r="A151" s="68" t="s">
        <v>147</v>
      </c>
      <c r="B151" s="66">
        <v>10</v>
      </c>
      <c r="C151" s="66"/>
      <c r="D151" s="66">
        <f t="shared" si="9"/>
        <v>-10</v>
      </c>
      <c r="E151" s="31">
        <f t="shared" si="8"/>
        <v>-100</v>
      </c>
    </row>
    <row r="152" spans="1:5" s="1" customFormat="1" ht="18.75" customHeight="1">
      <c r="A152" s="69" t="s">
        <v>148</v>
      </c>
      <c r="B152" s="66">
        <v>30</v>
      </c>
      <c r="C152" s="66"/>
      <c r="D152" s="66">
        <f t="shared" si="9"/>
        <v>-30</v>
      </c>
      <c r="E152" s="31">
        <f t="shared" si="8"/>
        <v>-100</v>
      </c>
    </row>
    <row r="153" spans="1:5" s="1" customFormat="1" ht="18.75" customHeight="1">
      <c r="A153" s="69" t="s">
        <v>149</v>
      </c>
      <c r="B153" s="66">
        <v>219</v>
      </c>
      <c r="C153" s="66">
        <v>534</v>
      </c>
      <c r="D153" s="66">
        <f t="shared" si="9"/>
        <v>315</v>
      </c>
      <c r="E153" s="31">
        <f t="shared" si="8"/>
        <v>143.84</v>
      </c>
    </row>
    <row r="154" spans="1:5" s="1" customFormat="1" ht="18.75" customHeight="1">
      <c r="A154" s="69" t="s">
        <v>150</v>
      </c>
      <c r="B154" s="66">
        <v>2872</v>
      </c>
      <c r="C154" s="66">
        <v>1624</v>
      </c>
      <c r="D154" s="66">
        <f t="shared" si="9"/>
        <v>-1248</v>
      </c>
      <c r="E154" s="31">
        <f t="shared" si="8"/>
        <v>-43.45</v>
      </c>
    </row>
    <row r="155" spans="1:5" s="1" customFormat="1" ht="18.75" customHeight="1">
      <c r="A155" s="69" t="s">
        <v>151</v>
      </c>
      <c r="B155" s="66">
        <v>255</v>
      </c>
      <c r="C155" s="66"/>
      <c r="D155" s="66">
        <f t="shared" si="9"/>
        <v>-255</v>
      </c>
      <c r="E155" s="31">
        <f t="shared" si="8"/>
        <v>-100</v>
      </c>
    </row>
    <row r="156" spans="1:5" s="1" customFormat="1" ht="18.75" customHeight="1">
      <c r="A156" s="68" t="s">
        <v>152</v>
      </c>
      <c r="B156" s="66">
        <v>23</v>
      </c>
      <c r="C156" s="66"/>
      <c r="D156" s="66">
        <f t="shared" si="9"/>
        <v>-23</v>
      </c>
      <c r="E156" s="31">
        <f t="shared" si="8"/>
        <v>-100</v>
      </c>
    </row>
    <row r="157" spans="1:5" s="1" customFormat="1" ht="18.75" customHeight="1">
      <c r="A157" s="69" t="s">
        <v>153</v>
      </c>
      <c r="B157" s="66">
        <v>112</v>
      </c>
      <c r="C157" s="66">
        <v>162</v>
      </c>
      <c r="D157" s="66">
        <f t="shared" si="9"/>
        <v>50</v>
      </c>
      <c r="E157" s="31">
        <f t="shared" si="8"/>
        <v>44.64</v>
      </c>
    </row>
    <row r="158" spans="1:5" s="1" customFormat="1" ht="18.75" customHeight="1">
      <c r="A158" s="69" t="s">
        <v>154</v>
      </c>
      <c r="B158" s="66">
        <v>307</v>
      </c>
      <c r="C158" s="66">
        <v>840</v>
      </c>
      <c r="D158" s="66">
        <f t="shared" si="9"/>
        <v>533</v>
      </c>
      <c r="E158" s="31">
        <f t="shared" si="8"/>
        <v>173.62</v>
      </c>
    </row>
    <row r="159" spans="1:5" s="1" customFormat="1" ht="18.75" customHeight="1">
      <c r="A159" s="124" t="s">
        <v>155</v>
      </c>
      <c r="B159" s="66">
        <f>SUM(B160:B165)</f>
        <v>226</v>
      </c>
      <c r="C159" s="66">
        <f>SUM(C160:C165)</f>
        <v>140</v>
      </c>
      <c r="D159" s="66">
        <f t="shared" si="9"/>
        <v>-86</v>
      </c>
      <c r="E159" s="31">
        <f t="shared" si="8"/>
        <v>-38.05</v>
      </c>
    </row>
    <row r="160" spans="1:5" s="1" customFormat="1" ht="18.75" customHeight="1">
      <c r="A160" s="68" t="s">
        <v>156</v>
      </c>
      <c r="B160" s="66">
        <v>111</v>
      </c>
      <c r="C160" s="66"/>
      <c r="D160" s="66">
        <f t="shared" si="9"/>
        <v>-111</v>
      </c>
      <c r="E160" s="31">
        <f t="shared" si="8"/>
        <v>-100</v>
      </c>
    </row>
    <row r="161" spans="1:5" s="1" customFormat="1" ht="18.75" customHeight="1">
      <c r="A161" s="69" t="s">
        <v>48</v>
      </c>
      <c r="B161" s="66">
        <v>115</v>
      </c>
      <c r="C161" s="66">
        <v>140</v>
      </c>
      <c r="D161" s="66">
        <f t="shared" si="9"/>
        <v>25</v>
      </c>
      <c r="E161" s="31">
        <f t="shared" si="8"/>
        <v>21.74</v>
      </c>
    </row>
    <row r="162" spans="1:5" s="1" customFormat="1" ht="18.75" customHeight="1">
      <c r="A162" s="69" t="s">
        <v>157</v>
      </c>
      <c r="B162" s="66"/>
      <c r="C162" s="66"/>
      <c r="D162" s="66">
        <f t="shared" si="9"/>
        <v>0</v>
      </c>
      <c r="E162" s="31">
        <f t="shared" si="8"/>
        <v>0</v>
      </c>
    </row>
    <row r="163" spans="1:5" s="1" customFormat="1" ht="18.75" customHeight="1">
      <c r="A163" s="69" t="s">
        <v>158</v>
      </c>
      <c r="B163" s="66"/>
      <c r="C163" s="66"/>
      <c r="D163" s="66">
        <f t="shared" si="9"/>
        <v>0</v>
      </c>
      <c r="E163" s="31">
        <f t="shared" si="8"/>
        <v>0</v>
      </c>
    </row>
    <row r="164" spans="1:5" s="1" customFormat="1" ht="18.75" customHeight="1">
      <c r="A164" s="68" t="s">
        <v>159</v>
      </c>
      <c r="B164" s="66"/>
      <c r="C164" s="66"/>
      <c r="D164" s="66">
        <f t="shared" si="9"/>
        <v>0</v>
      </c>
      <c r="E164" s="31">
        <f t="shared" si="8"/>
        <v>0</v>
      </c>
    </row>
    <row r="165" spans="1:5" s="1" customFormat="1" ht="18.75" customHeight="1">
      <c r="A165" s="69" t="s">
        <v>160</v>
      </c>
      <c r="B165" s="66"/>
      <c r="C165" s="66"/>
      <c r="D165" s="66">
        <f t="shared" si="9"/>
        <v>0</v>
      </c>
      <c r="E165" s="31">
        <f t="shared" si="8"/>
        <v>0</v>
      </c>
    </row>
    <row r="166" spans="1:5" s="1" customFormat="1" ht="18.75" customHeight="1">
      <c r="A166" s="68" t="s">
        <v>161</v>
      </c>
      <c r="B166" s="66">
        <f>SUM(B167:B172)</f>
        <v>190</v>
      </c>
      <c r="C166" s="66">
        <f>SUM(C167:C172)</f>
        <v>10</v>
      </c>
      <c r="D166" s="66">
        <f t="shared" si="9"/>
        <v>-180</v>
      </c>
      <c r="E166" s="31">
        <f t="shared" si="8"/>
        <v>-94.74</v>
      </c>
    </row>
    <row r="167" spans="1:5" s="1" customFormat="1" ht="18.75" customHeight="1">
      <c r="A167" s="69" t="s">
        <v>47</v>
      </c>
      <c r="B167" s="66">
        <v>148</v>
      </c>
      <c r="C167" s="66"/>
      <c r="D167" s="66">
        <f t="shared" si="9"/>
        <v>-148</v>
      </c>
      <c r="E167" s="31">
        <f t="shared" si="8"/>
        <v>-100</v>
      </c>
    </row>
    <row r="168" spans="1:5" s="1" customFormat="1" ht="18.75" customHeight="1">
      <c r="A168" s="69" t="s">
        <v>48</v>
      </c>
      <c r="B168" s="66">
        <v>42</v>
      </c>
      <c r="C168" s="66">
        <v>10</v>
      </c>
      <c r="D168" s="66">
        <f t="shared" si="9"/>
        <v>-32</v>
      </c>
      <c r="E168" s="31">
        <f t="shared" si="8"/>
        <v>-76.19</v>
      </c>
    </row>
    <row r="169" spans="1:5" s="1" customFormat="1" ht="18.75" customHeight="1">
      <c r="A169" s="68" t="s">
        <v>162</v>
      </c>
      <c r="B169" s="66"/>
      <c r="C169" s="66"/>
      <c r="D169" s="66">
        <f t="shared" si="9"/>
        <v>0</v>
      </c>
      <c r="E169" s="31">
        <f t="shared" si="8"/>
        <v>0</v>
      </c>
    </row>
    <row r="170" spans="1:5" s="1" customFormat="1" ht="18.75" customHeight="1">
      <c r="A170" s="69" t="s">
        <v>163</v>
      </c>
      <c r="B170" s="66"/>
      <c r="C170" s="66"/>
      <c r="D170" s="66">
        <f t="shared" si="9"/>
        <v>0</v>
      </c>
      <c r="E170" s="31">
        <f t="shared" si="8"/>
        <v>0</v>
      </c>
    </row>
    <row r="171" spans="1:5" s="1" customFormat="1" ht="18.75" customHeight="1">
      <c r="A171" s="69" t="s">
        <v>164</v>
      </c>
      <c r="B171" s="66"/>
      <c r="C171" s="66"/>
      <c r="D171" s="66">
        <f t="shared" si="9"/>
        <v>0</v>
      </c>
      <c r="E171" s="31">
        <f t="shared" si="8"/>
        <v>0</v>
      </c>
    </row>
    <row r="172" spans="1:5" s="1" customFormat="1" ht="18.75" customHeight="1">
      <c r="A172" s="121" t="s">
        <v>165</v>
      </c>
      <c r="B172" s="66"/>
      <c r="C172" s="66"/>
      <c r="D172" s="66">
        <f t="shared" si="9"/>
        <v>0</v>
      </c>
      <c r="E172" s="31">
        <f t="shared" si="8"/>
        <v>0</v>
      </c>
    </row>
    <row r="173" spans="1:5" s="1" customFormat="1" ht="18.75" customHeight="1">
      <c r="A173" s="68" t="s">
        <v>166</v>
      </c>
      <c r="B173" s="66">
        <f>SUM(B174:B180)</f>
        <v>867</v>
      </c>
      <c r="C173" s="66">
        <f>SUM(C174:C180)</f>
        <v>877</v>
      </c>
      <c r="D173" s="66">
        <f t="shared" si="9"/>
        <v>10</v>
      </c>
      <c r="E173" s="31">
        <f t="shared" si="8"/>
        <v>1.15</v>
      </c>
    </row>
    <row r="174" spans="1:5" s="1" customFormat="1" ht="18.75" customHeight="1">
      <c r="A174" s="69" t="s">
        <v>47</v>
      </c>
      <c r="B174" s="66">
        <v>628</v>
      </c>
      <c r="C174" s="66">
        <v>712</v>
      </c>
      <c r="D174" s="66">
        <f t="shared" si="9"/>
        <v>84</v>
      </c>
      <c r="E174" s="31">
        <f t="shared" si="8"/>
        <v>13.38</v>
      </c>
    </row>
    <row r="175" spans="1:5" s="1" customFormat="1" ht="18.75" customHeight="1">
      <c r="A175" s="69" t="s">
        <v>48</v>
      </c>
      <c r="B175" s="66">
        <v>116</v>
      </c>
      <c r="C175" s="66">
        <v>32</v>
      </c>
      <c r="D175" s="66">
        <f t="shared" si="9"/>
        <v>-84</v>
      </c>
      <c r="E175" s="31">
        <f t="shared" si="8"/>
        <v>-72.41</v>
      </c>
    </row>
    <row r="176" spans="1:5" s="1" customFormat="1" ht="18.75" customHeight="1">
      <c r="A176" s="69" t="s">
        <v>167</v>
      </c>
      <c r="B176" s="66">
        <v>12</v>
      </c>
      <c r="C176" s="66">
        <v>64</v>
      </c>
      <c r="D176" s="66">
        <f t="shared" si="9"/>
        <v>52</v>
      </c>
      <c r="E176" s="31">
        <f t="shared" si="8"/>
        <v>433.33</v>
      </c>
    </row>
    <row r="177" spans="1:5" s="1" customFormat="1" ht="18.75" customHeight="1">
      <c r="A177" s="68" t="s">
        <v>168</v>
      </c>
      <c r="B177" s="66">
        <v>39</v>
      </c>
      <c r="C177" s="66"/>
      <c r="D177" s="66">
        <f t="shared" si="9"/>
        <v>-39</v>
      </c>
      <c r="E177" s="31">
        <f t="shared" si="8"/>
        <v>-100</v>
      </c>
    </row>
    <row r="178" spans="1:5" s="1" customFormat="1" ht="18.75" customHeight="1">
      <c r="A178" s="69" t="s">
        <v>169</v>
      </c>
      <c r="B178" s="66">
        <v>67</v>
      </c>
      <c r="C178" s="66">
        <v>7</v>
      </c>
      <c r="D178" s="66">
        <f t="shared" si="9"/>
        <v>-60</v>
      </c>
      <c r="E178" s="31">
        <f t="shared" si="8"/>
        <v>-89.55</v>
      </c>
    </row>
    <row r="179" spans="1:5" s="1" customFormat="1" ht="18.75" customHeight="1">
      <c r="A179" s="69" t="s">
        <v>170</v>
      </c>
      <c r="B179" s="66"/>
      <c r="C179" s="66">
        <v>39</v>
      </c>
      <c r="D179" s="66">
        <f t="shared" si="9"/>
        <v>39</v>
      </c>
      <c r="E179" s="31">
        <f t="shared" si="8"/>
        <v>0</v>
      </c>
    </row>
    <row r="180" spans="1:5" s="1" customFormat="1" ht="18.75" customHeight="1">
      <c r="A180" s="69" t="s">
        <v>171</v>
      </c>
      <c r="B180" s="66">
        <v>5</v>
      </c>
      <c r="C180" s="66">
        <v>23</v>
      </c>
      <c r="D180" s="66">
        <f t="shared" si="9"/>
        <v>18</v>
      </c>
      <c r="E180" s="31">
        <f t="shared" si="8"/>
        <v>360</v>
      </c>
    </row>
    <row r="181" spans="1:5" s="1" customFormat="1" ht="18.75" customHeight="1">
      <c r="A181" s="78" t="s">
        <v>172</v>
      </c>
      <c r="B181" s="66">
        <f>B182</f>
        <v>5</v>
      </c>
      <c r="C181" s="66">
        <f>C182</f>
        <v>30</v>
      </c>
      <c r="D181" s="66">
        <f>D182</f>
        <v>25</v>
      </c>
      <c r="E181" s="31">
        <f t="shared" si="8"/>
        <v>500</v>
      </c>
    </row>
    <row r="182" spans="1:5" s="1" customFormat="1" ht="18.75" customHeight="1">
      <c r="A182" s="69" t="s">
        <v>173</v>
      </c>
      <c r="B182" s="66">
        <v>5</v>
      </c>
      <c r="C182" s="66">
        <v>30</v>
      </c>
      <c r="D182" s="66">
        <f>C182-B182</f>
        <v>25</v>
      </c>
      <c r="E182" s="31">
        <f t="shared" si="8"/>
        <v>500</v>
      </c>
    </row>
    <row r="183" spans="1:6" s="1" customFormat="1" ht="18.75" customHeight="1">
      <c r="A183" s="122" t="s">
        <v>174</v>
      </c>
      <c r="B183" s="66">
        <f>B184+B188+B194+B198+B200+B202+B205+B210</f>
        <v>131249</v>
      </c>
      <c r="C183" s="66">
        <f>C184+C188+C194+C198+C200+C202+C205+C210</f>
        <v>152477</v>
      </c>
      <c r="D183" s="66">
        <f t="shared" si="9"/>
        <v>21228</v>
      </c>
      <c r="E183" s="109">
        <f t="shared" si="8"/>
        <v>16.17</v>
      </c>
      <c r="F183" s="123"/>
    </row>
    <row r="184" spans="1:5" s="1" customFormat="1" ht="18.75" customHeight="1">
      <c r="A184" s="78" t="s">
        <v>175</v>
      </c>
      <c r="B184" s="66">
        <f>SUM(B185:B187)</f>
        <v>312</v>
      </c>
      <c r="C184" s="66">
        <f>SUM(C185:C187)</f>
        <v>360</v>
      </c>
      <c r="D184" s="66">
        <f t="shared" si="9"/>
        <v>48</v>
      </c>
      <c r="E184" s="31">
        <f t="shared" si="8"/>
        <v>15.38</v>
      </c>
    </row>
    <row r="185" spans="1:5" s="1" customFormat="1" ht="18.75" customHeight="1">
      <c r="A185" s="79" t="s">
        <v>47</v>
      </c>
      <c r="B185" s="66">
        <v>291</v>
      </c>
      <c r="C185" s="66">
        <v>249</v>
      </c>
      <c r="D185" s="66">
        <f t="shared" si="9"/>
        <v>-42</v>
      </c>
      <c r="E185" s="31">
        <f t="shared" si="8"/>
        <v>-14.43</v>
      </c>
    </row>
    <row r="186" spans="1:5" s="1" customFormat="1" ht="18.75" customHeight="1">
      <c r="A186" s="79" t="s">
        <v>48</v>
      </c>
      <c r="B186" s="66">
        <v>21</v>
      </c>
      <c r="C186" s="66">
        <v>1</v>
      </c>
      <c r="D186" s="66">
        <f t="shared" si="9"/>
        <v>-20</v>
      </c>
      <c r="E186" s="31">
        <f t="shared" si="8"/>
        <v>-95.24</v>
      </c>
    </row>
    <row r="187" spans="1:5" s="1" customFormat="1" ht="18.75" customHeight="1">
      <c r="A187" s="79" t="s">
        <v>176</v>
      </c>
      <c r="B187" s="66"/>
      <c r="C187" s="66">
        <v>110</v>
      </c>
      <c r="D187" s="66">
        <f t="shared" si="9"/>
        <v>110</v>
      </c>
      <c r="E187" s="31">
        <f t="shared" si="8"/>
        <v>0</v>
      </c>
    </row>
    <row r="188" spans="1:5" s="1" customFormat="1" ht="18.75" customHeight="1">
      <c r="A188" s="78" t="s">
        <v>177</v>
      </c>
      <c r="B188" s="66">
        <f>SUM(B189:B193)</f>
        <v>119817</v>
      </c>
      <c r="C188" s="66">
        <f>SUM(C189:C193)</f>
        <v>132720</v>
      </c>
      <c r="D188" s="66">
        <f t="shared" si="9"/>
        <v>12903</v>
      </c>
      <c r="E188" s="31">
        <f t="shared" si="8"/>
        <v>10.77</v>
      </c>
    </row>
    <row r="189" spans="1:5" s="1" customFormat="1" ht="18.75" customHeight="1">
      <c r="A189" s="79" t="s">
        <v>178</v>
      </c>
      <c r="B189" s="66">
        <v>5729</v>
      </c>
      <c r="C189" s="66">
        <v>5284</v>
      </c>
      <c r="D189" s="66">
        <f t="shared" si="9"/>
        <v>-445</v>
      </c>
      <c r="E189" s="31">
        <f t="shared" si="8"/>
        <v>-7.77</v>
      </c>
    </row>
    <row r="190" spans="1:5" s="1" customFormat="1" ht="18.75" customHeight="1">
      <c r="A190" s="79" t="s">
        <v>179</v>
      </c>
      <c r="B190" s="66">
        <v>54973</v>
      </c>
      <c r="C190" s="66">
        <v>54028</v>
      </c>
      <c r="D190" s="66">
        <f t="shared" si="9"/>
        <v>-945</v>
      </c>
      <c r="E190" s="31">
        <f t="shared" si="8"/>
        <v>-1.72</v>
      </c>
    </row>
    <row r="191" spans="1:5" s="1" customFormat="1" ht="18.75" customHeight="1">
      <c r="A191" s="79" t="s">
        <v>180</v>
      </c>
      <c r="B191" s="66">
        <v>37226</v>
      </c>
      <c r="C191" s="66">
        <v>36099</v>
      </c>
      <c r="D191" s="66">
        <f t="shared" si="9"/>
        <v>-1127</v>
      </c>
      <c r="E191" s="31">
        <f t="shared" si="8"/>
        <v>-3.03</v>
      </c>
    </row>
    <row r="192" spans="1:5" s="1" customFormat="1" ht="18.75" customHeight="1">
      <c r="A192" s="79" t="s">
        <v>181</v>
      </c>
      <c r="B192" s="66">
        <v>14225</v>
      </c>
      <c r="C192" s="66">
        <v>17067</v>
      </c>
      <c r="D192" s="66">
        <f t="shared" si="9"/>
        <v>2842</v>
      </c>
      <c r="E192" s="31">
        <f t="shared" si="8"/>
        <v>19.98</v>
      </c>
    </row>
    <row r="193" spans="1:5" s="1" customFormat="1" ht="18.75" customHeight="1">
      <c r="A193" s="69" t="s">
        <v>182</v>
      </c>
      <c r="B193" s="66">
        <v>7664</v>
      </c>
      <c r="C193" s="66">
        <v>20242</v>
      </c>
      <c r="D193" s="66">
        <f t="shared" si="9"/>
        <v>12578</v>
      </c>
      <c r="E193" s="31">
        <f t="shared" si="8"/>
        <v>164.12</v>
      </c>
    </row>
    <row r="194" spans="1:5" s="1" customFormat="1" ht="18.75" customHeight="1">
      <c r="A194" s="78" t="s">
        <v>183</v>
      </c>
      <c r="B194" s="66">
        <f>SUM(B195:B197)</f>
        <v>1508</v>
      </c>
      <c r="C194" s="66">
        <f>SUM(C195:C197)</f>
        <v>1361</v>
      </c>
      <c r="D194" s="66">
        <f t="shared" si="9"/>
        <v>-147</v>
      </c>
      <c r="E194" s="31">
        <f t="shared" si="8"/>
        <v>-9.75</v>
      </c>
    </row>
    <row r="195" spans="1:5" s="1" customFormat="1" ht="18.75" customHeight="1">
      <c r="A195" s="79" t="s">
        <v>184</v>
      </c>
      <c r="B195" s="66">
        <v>500</v>
      </c>
      <c r="C195" s="66">
        <v>338</v>
      </c>
      <c r="D195" s="66">
        <f t="shared" si="9"/>
        <v>-162</v>
      </c>
      <c r="E195" s="31">
        <f t="shared" si="8"/>
        <v>-32.4</v>
      </c>
    </row>
    <row r="196" spans="1:5" s="1" customFormat="1" ht="18.75" customHeight="1">
      <c r="A196" s="79" t="s">
        <v>185</v>
      </c>
      <c r="B196" s="66">
        <v>1008</v>
      </c>
      <c r="C196" s="66">
        <v>1022</v>
      </c>
      <c r="D196" s="66">
        <f t="shared" si="9"/>
        <v>14</v>
      </c>
      <c r="E196" s="31">
        <f t="shared" si="8"/>
        <v>1.39</v>
      </c>
    </row>
    <row r="197" spans="1:5" s="1" customFormat="1" ht="18.75" customHeight="1">
      <c r="A197" s="69" t="s">
        <v>186</v>
      </c>
      <c r="B197" s="66"/>
      <c r="C197" s="66">
        <v>1</v>
      </c>
      <c r="D197" s="66">
        <f t="shared" si="9"/>
        <v>1</v>
      </c>
      <c r="E197" s="31">
        <f t="shared" si="8"/>
        <v>0</v>
      </c>
    </row>
    <row r="198" spans="1:5" s="1" customFormat="1" ht="18.75" customHeight="1">
      <c r="A198" s="78" t="s">
        <v>187</v>
      </c>
      <c r="B198" s="66">
        <f>SUM(B199:B199)</f>
        <v>8</v>
      </c>
      <c r="C198" s="66">
        <f>SUM(C199:C199)</f>
        <v>0</v>
      </c>
      <c r="D198" s="66">
        <f t="shared" si="9"/>
        <v>-8</v>
      </c>
      <c r="E198" s="31">
        <f t="shared" si="8"/>
        <v>-100</v>
      </c>
    </row>
    <row r="199" spans="1:5" s="1" customFormat="1" ht="18.75" customHeight="1">
      <c r="A199" s="79" t="s">
        <v>188</v>
      </c>
      <c r="B199" s="66">
        <v>8</v>
      </c>
      <c r="C199" s="66"/>
      <c r="D199" s="66">
        <f t="shared" si="9"/>
        <v>-8</v>
      </c>
      <c r="E199" s="31">
        <f t="shared" si="8"/>
        <v>-100</v>
      </c>
    </row>
    <row r="200" spans="1:5" s="1" customFormat="1" ht="18.75" customHeight="1">
      <c r="A200" s="78" t="s">
        <v>189</v>
      </c>
      <c r="B200" s="66">
        <f>B201</f>
        <v>479</v>
      </c>
      <c r="C200" s="66">
        <f>C201</f>
        <v>624</v>
      </c>
      <c r="D200" s="66">
        <f t="shared" si="9"/>
        <v>145</v>
      </c>
      <c r="E200" s="31">
        <f t="shared" si="8"/>
        <v>30.27</v>
      </c>
    </row>
    <row r="201" spans="1:5" s="1" customFormat="1" ht="18.75" customHeight="1">
      <c r="A201" s="79" t="s">
        <v>190</v>
      </c>
      <c r="B201" s="66">
        <v>479</v>
      </c>
      <c r="C201" s="66">
        <v>624</v>
      </c>
      <c r="D201" s="66">
        <f t="shared" si="9"/>
        <v>145</v>
      </c>
      <c r="E201" s="31">
        <f t="shared" si="8"/>
        <v>30.27</v>
      </c>
    </row>
    <row r="202" spans="1:5" s="1" customFormat="1" ht="18.75" customHeight="1">
      <c r="A202" s="78" t="s">
        <v>191</v>
      </c>
      <c r="B202" s="66">
        <f>SUM(B203:B204)</f>
        <v>692</v>
      </c>
      <c r="C202" s="66">
        <f>SUM(C203:C204)</f>
        <v>1143</v>
      </c>
      <c r="D202" s="66">
        <f t="shared" si="9"/>
        <v>451</v>
      </c>
      <c r="E202" s="31">
        <f t="shared" si="8"/>
        <v>65.17</v>
      </c>
    </row>
    <row r="203" spans="1:5" s="1" customFormat="1" ht="18.75" customHeight="1">
      <c r="A203" s="79" t="s">
        <v>192</v>
      </c>
      <c r="B203" s="66">
        <v>388</v>
      </c>
      <c r="C203" s="66">
        <v>339</v>
      </c>
      <c r="D203" s="66">
        <f t="shared" si="9"/>
        <v>-49</v>
      </c>
      <c r="E203" s="31">
        <f t="shared" si="8"/>
        <v>-12.63</v>
      </c>
    </row>
    <row r="204" spans="1:5" s="1" customFormat="1" ht="18.75" customHeight="1">
      <c r="A204" s="79" t="s">
        <v>193</v>
      </c>
      <c r="B204" s="66">
        <v>304</v>
      </c>
      <c r="C204" s="66">
        <v>804</v>
      </c>
      <c r="D204" s="66">
        <f t="shared" si="9"/>
        <v>500</v>
      </c>
      <c r="E204" s="31">
        <f aca="true" t="shared" si="10" ref="E204:E255">IF(B204=0,0,ROUND((C204-B204)/B204*100,2))</f>
        <v>164.47</v>
      </c>
    </row>
    <row r="205" spans="1:5" s="1" customFormat="1" ht="18.75" customHeight="1">
      <c r="A205" s="78" t="s">
        <v>194</v>
      </c>
      <c r="B205" s="66">
        <f>SUM(B206:B209)</f>
        <v>3065</v>
      </c>
      <c r="C205" s="66">
        <f>SUM(C206:C209)</f>
        <v>5147</v>
      </c>
      <c r="D205" s="66">
        <f t="shared" si="9"/>
        <v>2082</v>
      </c>
      <c r="E205" s="31">
        <f t="shared" si="10"/>
        <v>67.93</v>
      </c>
    </row>
    <row r="206" spans="1:5" s="1" customFormat="1" ht="18.75" customHeight="1">
      <c r="A206" s="79" t="s">
        <v>195</v>
      </c>
      <c r="B206" s="66">
        <v>1736</v>
      </c>
      <c r="C206" s="66">
        <v>378</v>
      </c>
      <c r="D206" s="66">
        <f t="shared" si="9"/>
        <v>-1358</v>
      </c>
      <c r="E206" s="31">
        <f t="shared" si="10"/>
        <v>-78.23</v>
      </c>
    </row>
    <row r="207" spans="1:5" s="1" customFormat="1" ht="18.75" customHeight="1">
      <c r="A207" s="79" t="s">
        <v>196</v>
      </c>
      <c r="B207" s="66"/>
      <c r="C207" s="66"/>
      <c r="D207" s="66">
        <f aca="true" t="shared" si="11" ref="D207:D255">C207-B207</f>
        <v>0</v>
      </c>
      <c r="E207" s="31">
        <f t="shared" si="10"/>
        <v>0</v>
      </c>
    </row>
    <row r="208" spans="1:5" s="1" customFormat="1" ht="18.75" customHeight="1">
      <c r="A208" s="69" t="s">
        <v>197</v>
      </c>
      <c r="B208" s="66"/>
      <c r="C208" s="66"/>
      <c r="D208" s="66">
        <f t="shared" si="11"/>
        <v>0</v>
      </c>
      <c r="E208" s="31">
        <f t="shared" si="10"/>
        <v>0</v>
      </c>
    </row>
    <row r="209" spans="1:5" s="1" customFormat="1" ht="18.75" customHeight="1">
      <c r="A209" s="79" t="s">
        <v>198</v>
      </c>
      <c r="B209" s="66">
        <v>1329</v>
      </c>
      <c r="C209" s="66">
        <v>4769</v>
      </c>
      <c r="D209" s="66">
        <f t="shared" si="11"/>
        <v>3440</v>
      </c>
      <c r="E209" s="31">
        <f t="shared" si="10"/>
        <v>258.84</v>
      </c>
    </row>
    <row r="210" spans="1:5" s="1" customFormat="1" ht="18.75" customHeight="1">
      <c r="A210" s="78" t="s">
        <v>199</v>
      </c>
      <c r="B210" s="66">
        <f>B211</f>
        <v>5368</v>
      </c>
      <c r="C210" s="66">
        <f>C211</f>
        <v>11122</v>
      </c>
      <c r="D210" s="66">
        <f t="shared" si="11"/>
        <v>5754</v>
      </c>
      <c r="E210" s="31">
        <f t="shared" si="10"/>
        <v>107.19</v>
      </c>
    </row>
    <row r="211" spans="1:5" s="1" customFormat="1" ht="18.75" customHeight="1">
      <c r="A211" s="79" t="s">
        <v>200</v>
      </c>
      <c r="B211" s="66">
        <v>5368</v>
      </c>
      <c r="C211" s="66">
        <v>11122</v>
      </c>
      <c r="D211" s="66">
        <f t="shared" si="11"/>
        <v>5754</v>
      </c>
      <c r="E211" s="31">
        <f t="shared" si="10"/>
        <v>107.19</v>
      </c>
    </row>
    <row r="212" spans="1:6" s="1" customFormat="1" ht="18.75" customHeight="1">
      <c r="A212" s="122" t="s">
        <v>201</v>
      </c>
      <c r="B212" s="66">
        <f>B213++B216+B221+B224+B228+B230</f>
        <v>1882</v>
      </c>
      <c r="C212" s="66">
        <f>C213++C216+C221+C224+C228+C230</f>
        <v>1540</v>
      </c>
      <c r="D212" s="66">
        <f t="shared" si="11"/>
        <v>-342</v>
      </c>
      <c r="E212" s="31">
        <f t="shared" si="10"/>
        <v>-18.17</v>
      </c>
      <c r="F212" s="123"/>
    </row>
    <row r="213" spans="1:5" s="1" customFormat="1" ht="18.75" customHeight="1">
      <c r="A213" s="78" t="s">
        <v>202</v>
      </c>
      <c r="B213" s="66">
        <f>SUM(B214:B215)</f>
        <v>117</v>
      </c>
      <c r="C213" s="66">
        <f>SUM(C214:C215)</f>
        <v>124</v>
      </c>
      <c r="D213" s="66">
        <f t="shared" si="11"/>
        <v>7</v>
      </c>
      <c r="E213" s="31">
        <f t="shared" si="10"/>
        <v>5.98</v>
      </c>
    </row>
    <row r="214" spans="1:5" s="1" customFormat="1" ht="18.75" customHeight="1">
      <c r="A214" s="79" t="s">
        <v>47</v>
      </c>
      <c r="B214" s="66">
        <v>117</v>
      </c>
      <c r="C214" s="66">
        <v>124</v>
      </c>
      <c r="D214" s="66">
        <f t="shared" si="11"/>
        <v>7</v>
      </c>
      <c r="E214" s="31">
        <f t="shared" si="10"/>
        <v>5.98</v>
      </c>
    </row>
    <row r="215" spans="1:5" s="1" customFormat="1" ht="18.75" customHeight="1">
      <c r="A215" s="79" t="s">
        <v>48</v>
      </c>
      <c r="B215" s="66"/>
      <c r="C215" s="66"/>
      <c r="D215" s="66">
        <f t="shared" si="11"/>
        <v>0</v>
      </c>
      <c r="E215" s="31">
        <f t="shared" si="10"/>
        <v>0</v>
      </c>
    </row>
    <row r="216" spans="1:5" s="1" customFormat="1" ht="18.75" customHeight="1">
      <c r="A216" s="78" t="s">
        <v>203</v>
      </c>
      <c r="B216" s="66">
        <f>SUM(B217:B220)</f>
        <v>459</v>
      </c>
      <c r="C216" s="66">
        <f>SUM(C217:C220)</f>
        <v>426</v>
      </c>
      <c r="D216" s="66">
        <f t="shared" si="11"/>
        <v>-33</v>
      </c>
      <c r="E216" s="31">
        <f t="shared" si="10"/>
        <v>-7.19</v>
      </c>
    </row>
    <row r="217" spans="1:5" s="1" customFormat="1" ht="18.75" customHeight="1">
      <c r="A217" s="79" t="s">
        <v>204</v>
      </c>
      <c r="B217" s="66">
        <v>459</v>
      </c>
      <c r="C217" s="66">
        <v>426</v>
      </c>
      <c r="D217" s="66">
        <f t="shared" si="11"/>
        <v>-33</v>
      </c>
      <c r="E217" s="31">
        <f t="shared" si="10"/>
        <v>-7.19</v>
      </c>
    </row>
    <row r="218" spans="1:5" s="1" customFormat="1" ht="18.75" customHeight="1">
      <c r="A218" s="79" t="s">
        <v>205</v>
      </c>
      <c r="B218" s="66"/>
      <c r="C218" s="66"/>
      <c r="D218" s="66">
        <f t="shared" si="11"/>
        <v>0</v>
      </c>
      <c r="E218" s="31">
        <f t="shared" si="10"/>
        <v>0</v>
      </c>
    </row>
    <row r="219" spans="1:5" s="1" customFormat="1" ht="18.75" customHeight="1">
      <c r="A219" s="79" t="s">
        <v>206</v>
      </c>
      <c r="B219" s="66"/>
      <c r="C219" s="66"/>
      <c r="D219" s="66">
        <f t="shared" si="11"/>
        <v>0</v>
      </c>
      <c r="E219" s="31">
        <f t="shared" si="10"/>
        <v>0</v>
      </c>
    </row>
    <row r="220" spans="1:5" s="1" customFormat="1" ht="18.75" customHeight="1">
      <c r="A220" s="69" t="s">
        <v>207</v>
      </c>
      <c r="B220" s="66"/>
      <c r="C220" s="66"/>
      <c r="D220" s="66">
        <f t="shared" si="11"/>
        <v>0</v>
      </c>
      <c r="E220" s="31">
        <f t="shared" si="10"/>
        <v>0</v>
      </c>
    </row>
    <row r="221" spans="1:5" s="1" customFormat="1" ht="18.75" customHeight="1">
      <c r="A221" s="78" t="s">
        <v>208</v>
      </c>
      <c r="B221" s="66">
        <f>SUM(B222:B223)</f>
        <v>11</v>
      </c>
      <c r="C221" s="66">
        <f>SUM(C222:C223)</f>
        <v>2</v>
      </c>
      <c r="D221" s="66">
        <f t="shared" si="11"/>
        <v>-9</v>
      </c>
      <c r="E221" s="31">
        <f t="shared" si="10"/>
        <v>-81.82</v>
      </c>
    </row>
    <row r="222" spans="1:5" s="1" customFormat="1" ht="18.75" customHeight="1">
      <c r="A222" s="79" t="s">
        <v>209</v>
      </c>
      <c r="B222" s="66">
        <v>1</v>
      </c>
      <c r="C222" s="66">
        <v>2</v>
      </c>
      <c r="D222" s="66">
        <f t="shared" si="11"/>
        <v>1</v>
      </c>
      <c r="E222" s="31">
        <f t="shared" si="10"/>
        <v>100</v>
      </c>
    </row>
    <row r="223" spans="1:5" s="1" customFormat="1" ht="18.75" customHeight="1">
      <c r="A223" s="69" t="s">
        <v>210</v>
      </c>
      <c r="B223" s="66">
        <v>10</v>
      </c>
      <c r="C223" s="66"/>
      <c r="D223" s="66">
        <f t="shared" si="11"/>
        <v>-10</v>
      </c>
      <c r="E223" s="31">
        <f t="shared" si="10"/>
        <v>-100</v>
      </c>
    </row>
    <row r="224" spans="1:5" s="1" customFormat="1" ht="18.75" customHeight="1">
      <c r="A224" s="78" t="s">
        <v>211</v>
      </c>
      <c r="B224" s="66">
        <f>SUM(B225:B227)</f>
        <v>209</v>
      </c>
      <c r="C224" s="66">
        <f>SUM(C225:C227)</f>
        <v>83</v>
      </c>
      <c r="D224" s="66">
        <f t="shared" si="11"/>
        <v>-126</v>
      </c>
      <c r="E224" s="31">
        <f t="shared" si="10"/>
        <v>-60.29</v>
      </c>
    </row>
    <row r="225" spans="1:5" s="1" customFormat="1" ht="18.75" customHeight="1">
      <c r="A225" s="79" t="s">
        <v>212</v>
      </c>
      <c r="B225" s="66">
        <v>114</v>
      </c>
      <c r="C225" s="66">
        <v>83</v>
      </c>
      <c r="D225" s="66">
        <f t="shared" si="11"/>
        <v>-31</v>
      </c>
      <c r="E225" s="31">
        <f t="shared" si="10"/>
        <v>-27.19</v>
      </c>
    </row>
    <row r="226" spans="1:5" s="1" customFormat="1" ht="18.75" customHeight="1">
      <c r="A226" s="79" t="s">
        <v>213</v>
      </c>
      <c r="B226" s="66">
        <v>45</v>
      </c>
      <c r="C226" s="66"/>
      <c r="D226" s="66">
        <f t="shared" si="11"/>
        <v>-45</v>
      </c>
      <c r="E226" s="31">
        <f t="shared" si="10"/>
        <v>-100</v>
      </c>
    </row>
    <row r="227" spans="1:5" s="1" customFormat="1" ht="18.75" customHeight="1">
      <c r="A227" s="79" t="s">
        <v>214</v>
      </c>
      <c r="B227" s="66">
        <v>50</v>
      </c>
      <c r="C227" s="66"/>
      <c r="D227" s="66">
        <f t="shared" si="11"/>
        <v>-50</v>
      </c>
      <c r="E227" s="31">
        <f t="shared" si="10"/>
        <v>-100</v>
      </c>
    </row>
    <row r="228" spans="1:5" s="1" customFormat="1" ht="18.75" customHeight="1">
      <c r="A228" s="68" t="s">
        <v>215</v>
      </c>
      <c r="B228" s="66">
        <f>B229</f>
        <v>0</v>
      </c>
      <c r="C228" s="66">
        <f>C229</f>
        <v>0</v>
      </c>
      <c r="D228" s="66">
        <f t="shared" si="11"/>
        <v>0</v>
      </c>
      <c r="E228" s="31">
        <f t="shared" si="10"/>
        <v>0</v>
      </c>
    </row>
    <row r="229" spans="1:5" s="1" customFormat="1" ht="18.75" customHeight="1">
      <c r="A229" s="69" t="s">
        <v>215</v>
      </c>
      <c r="B229" s="66"/>
      <c r="C229" s="66"/>
      <c r="D229" s="66">
        <f t="shared" si="11"/>
        <v>0</v>
      </c>
      <c r="E229" s="31">
        <f t="shared" si="10"/>
        <v>0</v>
      </c>
    </row>
    <row r="230" spans="1:5" s="1" customFormat="1" ht="18.75" customHeight="1">
      <c r="A230" s="78" t="s">
        <v>216</v>
      </c>
      <c r="B230" s="66">
        <f>B231</f>
        <v>1086</v>
      </c>
      <c r="C230" s="66">
        <f>C231</f>
        <v>905</v>
      </c>
      <c r="D230" s="66">
        <f t="shared" si="11"/>
        <v>-181</v>
      </c>
      <c r="E230" s="31">
        <f t="shared" si="10"/>
        <v>-16.67</v>
      </c>
    </row>
    <row r="231" spans="1:5" s="1" customFormat="1" ht="18.75" customHeight="1">
      <c r="A231" s="79" t="s">
        <v>217</v>
      </c>
      <c r="B231" s="66">
        <v>1086</v>
      </c>
      <c r="C231" s="66">
        <v>905</v>
      </c>
      <c r="D231" s="66">
        <f t="shared" si="11"/>
        <v>-181</v>
      </c>
      <c r="E231" s="31">
        <f t="shared" si="10"/>
        <v>-16.67</v>
      </c>
    </row>
    <row r="232" spans="1:6" s="1" customFormat="1" ht="18.75" customHeight="1">
      <c r="A232" s="122" t="s">
        <v>218</v>
      </c>
      <c r="B232" s="66">
        <f>B233+B241+B245+B249+B254</f>
        <v>2537</v>
      </c>
      <c r="C232" s="66">
        <f>C233+C241+C245+C249+C254</f>
        <v>1886</v>
      </c>
      <c r="D232" s="66">
        <f t="shared" si="11"/>
        <v>-651</v>
      </c>
      <c r="E232" s="31">
        <f t="shared" si="10"/>
        <v>-25.66</v>
      </c>
      <c r="F232" s="123"/>
    </row>
    <row r="233" spans="1:5" s="1" customFormat="1" ht="18.75" customHeight="1">
      <c r="A233" s="78" t="s">
        <v>219</v>
      </c>
      <c r="B233" s="66">
        <f>SUM(B234:B240)</f>
        <v>1561</v>
      </c>
      <c r="C233" s="66">
        <f>SUM(C234:C240)</f>
        <v>1279</v>
      </c>
      <c r="D233" s="66">
        <f t="shared" si="11"/>
        <v>-282</v>
      </c>
      <c r="E233" s="31">
        <f t="shared" si="10"/>
        <v>-18.07</v>
      </c>
    </row>
    <row r="234" spans="1:5" s="1" customFormat="1" ht="18.75" customHeight="1">
      <c r="A234" s="79" t="s">
        <v>47</v>
      </c>
      <c r="B234" s="66">
        <v>106</v>
      </c>
      <c r="C234" s="66">
        <v>99</v>
      </c>
      <c r="D234" s="66">
        <f t="shared" si="11"/>
        <v>-7</v>
      </c>
      <c r="E234" s="31">
        <f t="shared" si="10"/>
        <v>-6.6</v>
      </c>
    </row>
    <row r="235" spans="1:5" s="1" customFormat="1" ht="18.75" customHeight="1">
      <c r="A235" s="79" t="s">
        <v>48</v>
      </c>
      <c r="B235" s="66">
        <v>22</v>
      </c>
      <c r="C235" s="66"/>
      <c r="D235" s="66">
        <f t="shared" si="11"/>
        <v>-22</v>
      </c>
      <c r="E235" s="31">
        <f t="shared" si="10"/>
        <v>-100</v>
      </c>
    </row>
    <row r="236" spans="1:5" s="1" customFormat="1" ht="18.75" customHeight="1">
      <c r="A236" s="79" t="s">
        <v>220</v>
      </c>
      <c r="B236" s="66">
        <v>99</v>
      </c>
      <c r="C236" s="66">
        <v>96</v>
      </c>
      <c r="D236" s="66">
        <f t="shared" si="11"/>
        <v>-3</v>
      </c>
      <c r="E236" s="31">
        <f t="shared" si="10"/>
        <v>-3.03</v>
      </c>
    </row>
    <row r="237" spans="1:5" s="1" customFormat="1" ht="18.75" customHeight="1">
      <c r="A237" s="79" t="s">
        <v>221</v>
      </c>
      <c r="B237" s="66">
        <v>1176</v>
      </c>
      <c r="C237" s="66">
        <v>1017</v>
      </c>
      <c r="D237" s="66">
        <f t="shared" si="11"/>
        <v>-159</v>
      </c>
      <c r="E237" s="31">
        <f t="shared" si="10"/>
        <v>-13.52</v>
      </c>
    </row>
    <row r="238" spans="1:5" s="1" customFormat="1" ht="18.75" customHeight="1">
      <c r="A238" s="79" t="s">
        <v>222</v>
      </c>
      <c r="B238" s="66">
        <v>2</v>
      </c>
      <c r="C238" s="66">
        <v>2</v>
      </c>
      <c r="D238" s="66">
        <f t="shared" si="11"/>
        <v>0</v>
      </c>
      <c r="E238" s="31">
        <f t="shared" si="10"/>
        <v>0</v>
      </c>
    </row>
    <row r="239" spans="1:5" s="1" customFormat="1" ht="18.75" customHeight="1">
      <c r="A239" s="79" t="s">
        <v>223</v>
      </c>
      <c r="B239" s="66">
        <v>61</v>
      </c>
      <c r="C239" s="66">
        <v>60</v>
      </c>
      <c r="D239" s="66">
        <f t="shared" si="11"/>
        <v>-1</v>
      </c>
      <c r="E239" s="31">
        <f t="shared" si="10"/>
        <v>-1.64</v>
      </c>
    </row>
    <row r="240" spans="1:5" s="1" customFormat="1" ht="18.75" customHeight="1">
      <c r="A240" s="79" t="s">
        <v>224</v>
      </c>
      <c r="B240" s="66">
        <v>95</v>
      </c>
      <c r="C240" s="66">
        <v>5</v>
      </c>
      <c r="D240" s="66">
        <f t="shared" si="11"/>
        <v>-90</v>
      </c>
      <c r="E240" s="31">
        <f t="shared" si="10"/>
        <v>-94.74</v>
      </c>
    </row>
    <row r="241" spans="1:5" s="1" customFormat="1" ht="18.75" customHeight="1">
      <c r="A241" s="78" t="s">
        <v>225</v>
      </c>
      <c r="B241" s="66">
        <f>SUM(B242:B244)</f>
        <v>72</v>
      </c>
      <c r="C241" s="66">
        <f>SUM(C242:C244)</f>
        <v>52</v>
      </c>
      <c r="D241" s="66">
        <f t="shared" si="11"/>
        <v>-20</v>
      </c>
      <c r="E241" s="31">
        <f t="shared" si="10"/>
        <v>-27.78</v>
      </c>
    </row>
    <row r="242" spans="1:5" s="1" customFormat="1" ht="18.75" customHeight="1">
      <c r="A242" s="79" t="s">
        <v>226</v>
      </c>
      <c r="B242" s="66"/>
      <c r="C242" s="66"/>
      <c r="D242" s="66">
        <f t="shared" si="11"/>
        <v>0</v>
      </c>
      <c r="E242" s="31">
        <f t="shared" si="10"/>
        <v>0</v>
      </c>
    </row>
    <row r="243" spans="1:5" s="1" customFormat="1" ht="18.75" customHeight="1">
      <c r="A243" s="79" t="s">
        <v>227</v>
      </c>
      <c r="B243" s="66"/>
      <c r="C243" s="66"/>
      <c r="D243" s="66">
        <f t="shared" si="11"/>
        <v>0</v>
      </c>
      <c r="E243" s="31">
        <f t="shared" si="10"/>
        <v>0</v>
      </c>
    </row>
    <row r="244" spans="1:5" s="1" customFormat="1" ht="18.75" customHeight="1">
      <c r="A244" s="79" t="s">
        <v>228</v>
      </c>
      <c r="B244" s="66">
        <v>72</v>
      </c>
      <c r="C244" s="66">
        <v>52</v>
      </c>
      <c r="D244" s="66">
        <f t="shared" si="11"/>
        <v>-20</v>
      </c>
      <c r="E244" s="31">
        <f t="shared" si="10"/>
        <v>-27.78</v>
      </c>
    </row>
    <row r="245" spans="1:5" s="1" customFormat="1" ht="18.75" customHeight="1">
      <c r="A245" s="78" t="s">
        <v>229</v>
      </c>
      <c r="B245" s="66">
        <f>SUM(B246:B248)</f>
        <v>61</v>
      </c>
      <c r="C245" s="66">
        <f>SUM(C246:C248)</f>
        <v>56</v>
      </c>
      <c r="D245" s="66">
        <f t="shared" si="11"/>
        <v>-5</v>
      </c>
      <c r="E245" s="31">
        <f t="shared" si="10"/>
        <v>-8.2</v>
      </c>
    </row>
    <row r="246" spans="1:5" s="1" customFormat="1" ht="18.75" customHeight="1">
      <c r="A246" s="69" t="s">
        <v>230</v>
      </c>
      <c r="B246" s="66">
        <v>15</v>
      </c>
      <c r="C246" s="66"/>
      <c r="D246" s="66">
        <f t="shared" si="11"/>
        <v>-15</v>
      </c>
      <c r="E246" s="31">
        <f t="shared" si="10"/>
        <v>-100</v>
      </c>
    </row>
    <row r="247" spans="1:5" s="1" customFormat="1" ht="18.75" customHeight="1">
      <c r="A247" s="69" t="s">
        <v>231</v>
      </c>
      <c r="B247" s="66"/>
      <c r="C247" s="66">
        <v>11</v>
      </c>
      <c r="D247" s="66">
        <f t="shared" si="11"/>
        <v>11</v>
      </c>
      <c r="E247" s="31">
        <f t="shared" si="10"/>
        <v>0</v>
      </c>
    </row>
    <row r="248" spans="1:5" s="1" customFormat="1" ht="18.75" customHeight="1">
      <c r="A248" s="79" t="s">
        <v>232</v>
      </c>
      <c r="B248" s="66">
        <v>46</v>
      </c>
      <c r="C248" s="66">
        <v>45</v>
      </c>
      <c r="D248" s="66">
        <f t="shared" si="11"/>
        <v>-1</v>
      </c>
      <c r="E248" s="31">
        <f t="shared" si="10"/>
        <v>-2.17</v>
      </c>
    </row>
    <row r="249" spans="1:5" s="1" customFormat="1" ht="18.75" customHeight="1">
      <c r="A249" s="78" t="s">
        <v>233</v>
      </c>
      <c r="B249" s="66">
        <f>SUM(B250:B253)</f>
        <v>467</v>
      </c>
      <c r="C249" s="66">
        <f>SUM(C250:C253)</f>
        <v>452</v>
      </c>
      <c r="D249" s="66">
        <f t="shared" si="11"/>
        <v>-15</v>
      </c>
      <c r="E249" s="31">
        <f t="shared" si="10"/>
        <v>-3.21</v>
      </c>
    </row>
    <row r="250" spans="1:5" s="1" customFormat="1" ht="18.75" customHeight="1">
      <c r="A250" s="79" t="s">
        <v>47</v>
      </c>
      <c r="B250" s="66">
        <v>112</v>
      </c>
      <c r="C250" s="66">
        <v>97</v>
      </c>
      <c r="D250" s="66">
        <f t="shared" si="11"/>
        <v>-15</v>
      </c>
      <c r="E250" s="31">
        <f t="shared" si="10"/>
        <v>-13.39</v>
      </c>
    </row>
    <row r="251" spans="1:5" s="1" customFormat="1" ht="18.75" customHeight="1">
      <c r="A251" s="79" t="s">
        <v>234</v>
      </c>
      <c r="B251" s="66">
        <v>88</v>
      </c>
      <c r="C251" s="66">
        <v>84</v>
      </c>
      <c r="D251" s="66">
        <f t="shared" si="11"/>
        <v>-4</v>
      </c>
      <c r="E251" s="31">
        <f t="shared" si="10"/>
        <v>-4.55</v>
      </c>
    </row>
    <row r="252" spans="1:5" s="1" customFormat="1" ht="18.75" customHeight="1">
      <c r="A252" s="79" t="s">
        <v>235</v>
      </c>
      <c r="B252" s="66">
        <v>246</v>
      </c>
      <c r="C252" s="66">
        <v>251</v>
      </c>
      <c r="D252" s="66">
        <f t="shared" si="11"/>
        <v>5</v>
      </c>
      <c r="E252" s="31">
        <f t="shared" si="10"/>
        <v>2.03</v>
      </c>
    </row>
    <row r="253" spans="1:5" s="1" customFormat="1" ht="18.75" customHeight="1">
      <c r="A253" s="79" t="s">
        <v>236</v>
      </c>
      <c r="B253" s="66">
        <v>21</v>
      </c>
      <c r="C253" s="66">
        <v>20</v>
      </c>
      <c r="D253" s="66">
        <f t="shared" si="11"/>
        <v>-1</v>
      </c>
      <c r="E253" s="31">
        <f t="shared" si="10"/>
        <v>-4.76</v>
      </c>
    </row>
    <row r="254" spans="1:5" s="1" customFormat="1" ht="18.75" customHeight="1">
      <c r="A254" s="78" t="s">
        <v>237</v>
      </c>
      <c r="B254" s="66">
        <f>SUM(B255:B256)</f>
        <v>376</v>
      </c>
      <c r="C254" s="66">
        <f>SUM(C255:C256)</f>
        <v>47</v>
      </c>
      <c r="D254" s="66">
        <f t="shared" si="11"/>
        <v>-329</v>
      </c>
      <c r="E254" s="31">
        <f t="shared" si="10"/>
        <v>-87.5</v>
      </c>
    </row>
    <row r="255" spans="1:5" s="1" customFormat="1" ht="18.75" customHeight="1">
      <c r="A255" s="78" t="s">
        <v>238</v>
      </c>
      <c r="B255" s="66">
        <v>10</v>
      </c>
      <c r="C255" s="66">
        <v>40</v>
      </c>
      <c r="D255" s="66">
        <f t="shared" si="11"/>
        <v>30</v>
      </c>
      <c r="E255" s="31">
        <f t="shared" si="10"/>
        <v>300</v>
      </c>
    </row>
    <row r="256" spans="1:5" s="1" customFormat="1" ht="18.75" customHeight="1">
      <c r="A256" s="79" t="s">
        <v>239</v>
      </c>
      <c r="B256" s="66">
        <v>366</v>
      </c>
      <c r="C256" s="66">
        <v>7</v>
      </c>
      <c r="D256" s="66">
        <f aca="true" t="shared" si="12" ref="D256:D322">C256-B256</f>
        <v>-359</v>
      </c>
      <c r="E256" s="31">
        <f aca="true" t="shared" si="13" ref="E256:E322">IF(B256=0,0,ROUND((C256-B256)/B256*100,2))</f>
        <v>-98.09</v>
      </c>
    </row>
    <row r="257" spans="1:6" s="1" customFormat="1" ht="18.75" customHeight="1">
      <c r="A257" s="122" t="s">
        <v>240</v>
      </c>
      <c r="B257" s="66">
        <f>B258+B264+B272+B280+B286+B294+B299+B303+B310+B314+B317+B320+B323+B326+B328+B330+B333</f>
        <v>65887</v>
      </c>
      <c r="C257" s="66">
        <f>C258+C264+C272+C280+C286+C294+C299+C303+C310+C314+C317+C320+C323+C326+C328+C330+C333</f>
        <v>57842</v>
      </c>
      <c r="D257" s="66">
        <f>D258+D264+D272+D280+D286+D294+D299+D303+D310+D314+D317+D320+D323+D326+D328+D330+D333</f>
        <v>-8045</v>
      </c>
      <c r="E257" s="66">
        <f>E258+E264+E272+E280+E286+E294+E299+E303+E310+E314+E317+E320+E323+E326+E328+E330+E333</f>
        <v>963.12</v>
      </c>
      <c r="F257" s="123"/>
    </row>
    <row r="258" spans="1:5" s="1" customFormat="1" ht="18.75" customHeight="1">
      <c r="A258" s="78" t="s">
        <v>241</v>
      </c>
      <c r="B258" s="66">
        <f>SUM(B259:B263)</f>
        <v>1030</v>
      </c>
      <c r="C258" s="66">
        <f>SUM(C259:C263)</f>
        <v>1408</v>
      </c>
      <c r="D258" s="66">
        <f t="shared" si="12"/>
        <v>378</v>
      </c>
      <c r="E258" s="31">
        <f t="shared" si="13"/>
        <v>36.7</v>
      </c>
    </row>
    <row r="259" spans="1:5" s="1" customFormat="1" ht="18.75" customHeight="1">
      <c r="A259" s="79" t="s">
        <v>47</v>
      </c>
      <c r="B259" s="66">
        <v>595</v>
      </c>
      <c r="C259" s="66">
        <v>875</v>
      </c>
      <c r="D259" s="66">
        <f t="shared" si="12"/>
        <v>280</v>
      </c>
      <c r="E259" s="31">
        <f t="shared" si="13"/>
        <v>47.06</v>
      </c>
    </row>
    <row r="260" spans="1:5" s="1" customFormat="1" ht="18.75" customHeight="1">
      <c r="A260" s="79" t="s">
        <v>48</v>
      </c>
      <c r="B260" s="66">
        <v>23</v>
      </c>
      <c r="C260" s="66">
        <v>343</v>
      </c>
      <c r="D260" s="66">
        <f t="shared" si="12"/>
        <v>320</v>
      </c>
      <c r="E260" s="31">
        <f t="shared" si="13"/>
        <v>1391.3</v>
      </c>
    </row>
    <row r="261" spans="1:5" s="1" customFormat="1" ht="18.75" customHeight="1">
      <c r="A261" s="79" t="s">
        <v>242</v>
      </c>
      <c r="B261" s="66">
        <v>8</v>
      </c>
      <c r="C261" s="66">
        <v>2</v>
      </c>
      <c r="D261" s="66">
        <f t="shared" si="12"/>
        <v>-6</v>
      </c>
      <c r="E261" s="31">
        <f t="shared" si="13"/>
        <v>-75</v>
      </c>
    </row>
    <row r="262" spans="1:5" s="1" customFormat="1" ht="18.75" customHeight="1">
      <c r="A262" s="79" t="s">
        <v>243</v>
      </c>
      <c r="B262" s="66">
        <v>404</v>
      </c>
      <c r="C262" s="66">
        <v>188</v>
      </c>
      <c r="D262" s="66">
        <f t="shared" si="12"/>
        <v>-216</v>
      </c>
      <c r="E262" s="31">
        <f t="shared" si="13"/>
        <v>-53.47</v>
      </c>
    </row>
    <row r="263" spans="1:5" s="1" customFormat="1" ht="18.75" customHeight="1">
      <c r="A263" s="79" t="s">
        <v>244</v>
      </c>
      <c r="B263" s="66"/>
      <c r="C263" s="66"/>
      <c r="D263" s="66">
        <f t="shared" si="12"/>
        <v>0</v>
      </c>
      <c r="E263" s="31">
        <f t="shared" si="13"/>
        <v>0</v>
      </c>
    </row>
    <row r="264" spans="1:5" s="1" customFormat="1" ht="18.75" customHeight="1">
      <c r="A264" s="78" t="s">
        <v>245</v>
      </c>
      <c r="B264" s="66">
        <f>SUM(B265:B271)</f>
        <v>2107</v>
      </c>
      <c r="C264" s="66">
        <f>SUM(C265:C271)</f>
        <v>4388</v>
      </c>
      <c r="D264" s="66">
        <f t="shared" si="12"/>
        <v>2281</v>
      </c>
      <c r="E264" s="31">
        <f t="shared" si="13"/>
        <v>108.26</v>
      </c>
    </row>
    <row r="265" spans="1:5" s="1" customFormat="1" ht="18.75" customHeight="1">
      <c r="A265" s="79" t="s">
        <v>47</v>
      </c>
      <c r="B265" s="66">
        <v>746</v>
      </c>
      <c r="C265" s="66">
        <v>679</v>
      </c>
      <c r="D265" s="66">
        <f t="shared" si="12"/>
        <v>-67</v>
      </c>
      <c r="E265" s="31">
        <f t="shared" si="13"/>
        <v>-8.98</v>
      </c>
    </row>
    <row r="266" spans="1:5" s="1" customFormat="1" ht="18.75" customHeight="1">
      <c r="A266" s="79" t="s">
        <v>48</v>
      </c>
      <c r="B266" s="66">
        <v>81</v>
      </c>
      <c r="C266" s="66">
        <v>75</v>
      </c>
      <c r="D266" s="66">
        <f t="shared" si="12"/>
        <v>-6</v>
      </c>
      <c r="E266" s="31">
        <f t="shared" si="13"/>
        <v>-7.41</v>
      </c>
    </row>
    <row r="267" spans="1:5" s="1" customFormat="1" ht="18.75" customHeight="1">
      <c r="A267" s="79" t="s">
        <v>246</v>
      </c>
      <c r="B267" s="66">
        <v>4</v>
      </c>
      <c r="C267" s="66">
        <v>205</v>
      </c>
      <c r="D267" s="66">
        <f t="shared" si="12"/>
        <v>201</v>
      </c>
      <c r="E267" s="31">
        <f t="shared" si="13"/>
        <v>5025</v>
      </c>
    </row>
    <row r="268" spans="1:5" s="1" customFormat="1" ht="18.75" customHeight="1">
      <c r="A268" s="79" t="s">
        <v>247</v>
      </c>
      <c r="B268" s="66">
        <v>757</v>
      </c>
      <c r="C268" s="66">
        <v>771</v>
      </c>
      <c r="D268" s="66">
        <f t="shared" si="12"/>
        <v>14</v>
      </c>
      <c r="E268" s="31">
        <f t="shared" si="13"/>
        <v>1.85</v>
      </c>
    </row>
    <row r="269" spans="1:5" s="1" customFormat="1" ht="18.75" customHeight="1">
      <c r="A269" s="79" t="s">
        <v>248</v>
      </c>
      <c r="B269" s="66">
        <v>14</v>
      </c>
      <c r="C269" s="66"/>
      <c r="D269" s="66">
        <f t="shared" si="12"/>
        <v>-14</v>
      </c>
      <c r="E269" s="31">
        <f t="shared" si="13"/>
        <v>-100</v>
      </c>
    </row>
    <row r="270" spans="1:5" s="1" customFormat="1" ht="18.75" customHeight="1">
      <c r="A270" s="79" t="s">
        <v>249</v>
      </c>
      <c r="B270" s="66"/>
      <c r="C270" s="66">
        <v>83</v>
      </c>
      <c r="D270" s="66">
        <f t="shared" si="12"/>
        <v>83</v>
      </c>
      <c r="E270" s="31">
        <f t="shared" si="13"/>
        <v>0</v>
      </c>
    </row>
    <row r="271" spans="1:5" s="1" customFormat="1" ht="18.75" customHeight="1">
      <c r="A271" s="79" t="s">
        <v>250</v>
      </c>
      <c r="B271" s="66">
        <v>505</v>
      </c>
      <c r="C271" s="66">
        <v>2575</v>
      </c>
      <c r="D271" s="66">
        <f t="shared" si="12"/>
        <v>2070</v>
      </c>
      <c r="E271" s="31">
        <f t="shared" si="13"/>
        <v>409.9</v>
      </c>
    </row>
    <row r="272" spans="1:5" s="1" customFormat="1" ht="18.75" customHeight="1">
      <c r="A272" s="78" t="s">
        <v>251</v>
      </c>
      <c r="B272" s="66">
        <f>SUM(B273:B279)</f>
        <v>25626</v>
      </c>
      <c r="C272" s="66">
        <f>SUM(C273:C279)</f>
        <v>16520</v>
      </c>
      <c r="D272" s="66">
        <f t="shared" si="12"/>
        <v>-9106</v>
      </c>
      <c r="E272" s="31">
        <f t="shared" si="13"/>
        <v>-35.53</v>
      </c>
    </row>
    <row r="273" spans="1:5" s="1" customFormat="1" ht="18.75" customHeight="1">
      <c r="A273" s="79" t="s">
        <v>252</v>
      </c>
      <c r="B273" s="66">
        <v>2442</v>
      </c>
      <c r="C273" s="66">
        <v>3214</v>
      </c>
      <c r="D273" s="66">
        <f t="shared" si="12"/>
        <v>772</v>
      </c>
      <c r="E273" s="31">
        <f t="shared" si="13"/>
        <v>31.61</v>
      </c>
    </row>
    <row r="274" spans="1:5" s="1" customFormat="1" ht="18.75" customHeight="1">
      <c r="A274" s="79" t="s">
        <v>253</v>
      </c>
      <c r="B274" s="66">
        <v>1411</v>
      </c>
      <c r="C274" s="66">
        <v>2574</v>
      </c>
      <c r="D274" s="66">
        <f t="shared" si="12"/>
        <v>1163</v>
      </c>
      <c r="E274" s="31">
        <f t="shared" si="13"/>
        <v>82.42</v>
      </c>
    </row>
    <row r="275" spans="1:5" s="1" customFormat="1" ht="18.75" customHeight="1">
      <c r="A275" s="79" t="s">
        <v>254</v>
      </c>
      <c r="B275" s="66">
        <v>82</v>
      </c>
      <c r="C275" s="66">
        <v>128</v>
      </c>
      <c r="D275" s="66">
        <f t="shared" si="12"/>
        <v>46</v>
      </c>
      <c r="E275" s="31">
        <f t="shared" si="13"/>
        <v>56.1</v>
      </c>
    </row>
    <row r="276" spans="1:5" s="1" customFormat="1" ht="18.75" customHeight="1">
      <c r="A276" s="79" t="s">
        <v>255</v>
      </c>
      <c r="B276" s="66">
        <v>21017</v>
      </c>
      <c r="C276" s="66">
        <v>9794</v>
      </c>
      <c r="D276" s="66">
        <f t="shared" si="12"/>
        <v>-11223</v>
      </c>
      <c r="E276" s="31">
        <f t="shared" si="13"/>
        <v>-53.4</v>
      </c>
    </row>
    <row r="277" spans="1:5" s="1" customFormat="1" ht="18.75" customHeight="1">
      <c r="A277" s="79" t="s">
        <v>256</v>
      </c>
      <c r="B277" s="66">
        <v>7</v>
      </c>
      <c r="C277" s="66"/>
      <c r="D277" s="66"/>
      <c r="E277" s="31"/>
    </row>
    <row r="278" spans="1:5" s="1" customFormat="1" ht="18.75" customHeight="1">
      <c r="A278" s="79" t="s">
        <v>257</v>
      </c>
      <c r="B278" s="66">
        <v>628</v>
      </c>
      <c r="C278" s="66">
        <v>767</v>
      </c>
      <c r="D278" s="66">
        <f>C278-B278</f>
        <v>139</v>
      </c>
      <c r="E278" s="31">
        <f>IF(B278=0,0,ROUND((C278-B278)/B278*100,2))</f>
        <v>22.13</v>
      </c>
    </row>
    <row r="279" spans="1:5" s="1" customFormat="1" ht="18.75" customHeight="1">
      <c r="A279" s="79" t="s">
        <v>258</v>
      </c>
      <c r="B279" s="66">
        <v>39</v>
      </c>
      <c r="C279" s="66">
        <v>43</v>
      </c>
      <c r="D279" s="66">
        <f t="shared" si="12"/>
        <v>4</v>
      </c>
      <c r="E279" s="31">
        <f t="shared" si="13"/>
        <v>10.26</v>
      </c>
    </row>
    <row r="280" spans="1:5" s="1" customFormat="1" ht="18.75" customHeight="1">
      <c r="A280" s="78" t="s">
        <v>259</v>
      </c>
      <c r="B280" s="66">
        <f>SUM(B281:B285)</f>
        <v>751</v>
      </c>
      <c r="C280" s="66">
        <f>SUM(C281:C285)</f>
        <v>1256</v>
      </c>
      <c r="D280" s="66">
        <f t="shared" si="12"/>
        <v>505</v>
      </c>
      <c r="E280" s="31">
        <f t="shared" si="13"/>
        <v>67.24</v>
      </c>
    </row>
    <row r="281" spans="1:5" s="1" customFormat="1" ht="18.75" customHeight="1">
      <c r="A281" s="79" t="s">
        <v>260</v>
      </c>
      <c r="B281" s="66"/>
      <c r="C281" s="66">
        <v>7</v>
      </c>
      <c r="D281" s="66">
        <f t="shared" si="12"/>
        <v>7</v>
      </c>
      <c r="E281" s="31">
        <f t="shared" si="13"/>
        <v>0</v>
      </c>
    </row>
    <row r="282" spans="1:5" s="1" customFormat="1" ht="18.75" customHeight="1">
      <c r="A282" s="79" t="s">
        <v>261</v>
      </c>
      <c r="B282" s="66"/>
      <c r="C282" s="66"/>
      <c r="D282" s="66">
        <f t="shared" si="12"/>
        <v>0</v>
      </c>
      <c r="E282" s="31">
        <f t="shared" si="13"/>
        <v>0</v>
      </c>
    </row>
    <row r="283" spans="1:5" s="1" customFormat="1" ht="18.75" customHeight="1">
      <c r="A283" s="79" t="s">
        <v>262</v>
      </c>
      <c r="B283" s="66"/>
      <c r="C283" s="66"/>
      <c r="D283" s="66">
        <f t="shared" si="12"/>
        <v>0</v>
      </c>
      <c r="E283" s="31">
        <f t="shared" si="13"/>
        <v>0</v>
      </c>
    </row>
    <row r="284" spans="1:5" s="1" customFormat="1" ht="18.75" customHeight="1">
      <c r="A284" s="79" t="s">
        <v>263</v>
      </c>
      <c r="B284" s="66">
        <v>14</v>
      </c>
      <c r="C284" s="66">
        <v>16</v>
      </c>
      <c r="D284" s="66">
        <f t="shared" si="12"/>
        <v>2</v>
      </c>
      <c r="E284" s="31">
        <f t="shared" si="13"/>
        <v>14.29</v>
      </c>
    </row>
    <row r="285" spans="1:5" s="1" customFormat="1" ht="18.75" customHeight="1">
      <c r="A285" s="79" t="s">
        <v>264</v>
      </c>
      <c r="B285" s="66">
        <v>737</v>
      </c>
      <c r="C285" s="66">
        <v>1233</v>
      </c>
      <c r="D285" s="66">
        <f t="shared" si="12"/>
        <v>496</v>
      </c>
      <c r="E285" s="31">
        <f t="shared" si="13"/>
        <v>67.3</v>
      </c>
    </row>
    <row r="286" spans="1:5" s="1" customFormat="1" ht="18.75" customHeight="1">
      <c r="A286" s="78" t="s">
        <v>265</v>
      </c>
      <c r="B286" s="66">
        <f>SUM(B287:B293)</f>
        <v>4145</v>
      </c>
      <c r="C286" s="66">
        <f>SUM(C287:C293)</f>
        <v>3884</v>
      </c>
      <c r="D286" s="66">
        <f t="shared" si="12"/>
        <v>-261</v>
      </c>
      <c r="E286" s="31">
        <f t="shared" si="13"/>
        <v>-6.3</v>
      </c>
    </row>
    <row r="287" spans="1:5" s="1" customFormat="1" ht="18.75" customHeight="1">
      <c r="A287" s="79" t="s">
        <v>266</v>
      </c>
      <c r="B287" s="66">
        <v>1565</v>
      </c>
      <c r="C287" s="66">
        <v>1091</v>
      </c>
      <c r="D287" s="66">
        <f t="shared" si="12"/>
        <v>-474</v>
      </c>
      <c r="E287" s="31">
        <f t="shared" si="13"/>
        <v>-30.29</v>
      </c>
    </row>
    <row r="288" spans="1:5" s="1" customFormat="1" ht="18.75" customHeight="1">
      <c r="A288" s="79" t="s">
        <v>267</v>
      </c>
      <c r="B288" s="66">
        <v>596</v>
      </c>
      <c r="C288" s="66">
        <v>550</v>
      </c>
      <c r="D288" s="66">
        <f t="shared" si="12"/>
        <v>-46</v>
      </c>
      <c r="E288" s="31">
        <f t="shared" si="13"/>
        <v>-7.72</v>
      </c>
    </row>
    <row r="289" spans="1:5" s="1" customFormat="1" ht="18.75" customHeight="1">
      <c r="A289" s="79" t="s">
        <v>268</v>
      </c>
      <c r="B289" s="66">
        <v>784</v>
      </c>
      <c r="C289" s="66">
        <v>496</v>
      </c>
      <c r="D289" s="66">
        <f t="shared" si="12"/>
        <v>-288</v>
      </c>
      <c r="E289" s="31">
        <f t="shared" si="13"/>
        <v>-36.73</v>
      </c>
    </row>
    <row r="290" spans="1:5" s="1" customFormat="1" ht="18.75" customHeight="1">
      <c r="A290" s="69" t="s">
        <v>269</v>
      </c>
      <c r="B290" s="66"/>
      <c r="C290" s="66"/>
      <c r="D290" s="66">
        <f t="shared" si="12"/>
        <v>0</v>
      </c>
      <c r="E290" s="31">
        <f t="shared" si="13"/>
        <v>0</v>
      </c>
    </row>
    <row r="291" spans="1:5" s="1" customFormat="1" ht="18.75" customHeight="1">
      <c r="A291" s="69" t="s">
        <v>270</v>
      </c>
      <c r="B291" s="66">
        <v>333</v>
      </c>
      <c r="C291" s="66">
        <v>278</v>
      </c>
      <c r="D291" s="66">
        <f t="shared" si="12"/>
        <v>-55</v>
      </c>
      <c r="E291" s="31">
        <f t="shared" si="13"/>
        <v>-16.52</v>
      </c>
    </row>
    <row r="292" spans="1:5" s="1" customFormat="1" ht="18.75" customHeight="1">
      <c r="A292" s="69" t="s">
        <v>271</v>
      </c>
      <c r="B292" s="66">
        <v>3</v>
      </c>
      <c r="C292" s="66"/>
      <c r="D292" s="66">
        <f t="shared" si="12"/>
        <v>-3</v>
      </c>
      <c r="E292" s="31">
        <f t="shared" si="13"/>
        <v>-100</v>
      </c>
    </row>
    <row r="293" spans="1:5" s="1" customFormat="1" ht="18.75" customHeight="1">
      <c r="A293" s="79" t="s">
        <v>272</v>
      </c>
      <c r="B293" s="66">
        <v>864</v>
      </c>
      <c r="C293" s="66">
        <v>1469</v>
      </c>
      <c r="D293" s="66">
        <f t="shared" si="12"/>
        <v>605</v>
      </c>
      <c r="E293" s="31">
        <f t="shared" si="13"/>
        <v>70.02</v>
      </c>
    </row>
    <row r="294" spans="1:5" s="1" customFormat="1" ht="18.75" customHeight="1">
      <c r="A294" s="78" t="s">
        <v>273</v>
      </c>
      <c r="B294" s="66">
        <f>SUM(B295:B298)</f>
        <v>428</v>
      </c>
      <c r="C294" s="66">
        <f>SUM(C295:C298)</f>
        <v>381</v>
      </c>
      <c r="D294" s="66">
        <f t="shared" si="12"/>
        <v>-47</v>
      </c>
      <c r="E294" s="31">
        <f t="shared" si="13"/>
        <v>-10.98</v>
      </c>
    </row>
    <row r="295" spans="1:5" s="1" customFormat="1" ht="18.75" customHeight="1">
      <c r="A295" s="79" t="s">
        <v>274</v>
      </c>
      <c r="B295" s="66">
        <v>260</v>
      </c>
      <c r="C295" s="66">
        <v>244</v>
      </c>
      <c r="D295" s="66">
        <f t="shared" si="12"/>
        <v>-16</v>
      </c>
      <c r="E295" s="31">
        <f t="shared" si="13"/>
        <v>-6.15</v>
      </c>
    </row>
    <row r="296" spans="1:5" s="1" customFormat="1" ht="18.75" customHeight="1">
      <c r="A296" s="79" t="s">
        <v>275</v>
      </c>
      <c r="B296" s="66">
        <v>127</v>
      </c>
      <c r="C296" s="66">
        <v>105</v>
      </c>
      <c r="D296" s="66">
        <f t="shared" si="12"/>
        <v>-22</v>
      </c>
      <c r="E296" s="31">
        <f t="shared" si="13"/>
        <v>-17.32</v>
      </c>
    </row>
    <row r="297" spans="1:5" s="1" customFormat="1" ht="18.75" customHeight="1">
      <c r="A297" s="79" t="s">
        <v>276</v>
      </c>
      <c r="B297" s="66">
        <v>2</v>
      </c>
      <c r="C297" s="66">
        <v>3</v>
      </c>
      <c r="D297" s="66">
        <f t="shared" si="12"/>
        <v>1</v>
      </c>
      <c r="E297" s="31">
        <f t="shared" si="13"/>
        <v>50</v>
      </c>
    </row>
    <row r="298" spans="1:5" s="1" customFormat="1" ht="18.75" customHeight="1">
      <c r="A298" s="79" t="s">
        <v>277</v>
      </c>
      <c r="B298" s="66">
        <v>39</v>
      </c>
      <c r="C298" s="66">
        <v>29</v>
      </c>
      <c r="D298" s="66">
        <f t="shared" si="12"/>
        <v>-10</v>
      </c>
      <c r="E298" s="31">
        <f t="shared" si="13"/>
        <v>-25.64</v>
      </c>
    </row>
    <row r="299" spans="1:5" s="1" customFormat="1" ht="18.75" customHeight="1">
      <c r="A299" s="78" t="s">
        <v>278</v>
      </c>
      <c r="B299" s="66">
        <f>SUM(B300:B302)</f>
        <v>913</v>
      </c>
      <c r="C299" s="66">
        <f>SUM(C300:C302)</f>
        <v>1739</v>
      </c>
      <c r="D299" s="66">
        <f t="shared" si="12"/>
        <v>826</v>
      </c>
      <c r="E299" s="31">
        <f t="shared" si="13"/>
        <v>90.47</v>
      </c>
    </row>
    <row r="300" spans="1:5" s="1" customFormat="1" ht="18.75" customHeight="1">
      <c r="A300" s="79" t="s">
        <v>279</v>
      </c>
      <c r="B300" s="66">
        <v>401</v>
      </c>
      <c r="C300" s="66">
        <v>414</v>
      </c>
      <c r="D300" s="66">
        <f t="shared" si="12"/>
        <v>13</v>
      </c>
      <c r="E300" s="31">
        <f t="shared" si="13"/>
        <v>3.24</v>
      </c>
    </row>
    <row r="301" spans="1:5" s="1" customFormat="1" ht="18.75" customHeight="1">
      <c r="A301" s="79" t="s">
        <v>280</v>
      </c>
      <c r="B301" s="66">
        <v>72</v>
      </c>
      <c r="C301" s="66"/>
      <c r="D301" s="66">
        <f t="shared" si="12"/>
        <v>-72</v>
      </c>
      <c r="E301" s="31">
        <f t="shared" si="13"/>
        <v>-100</v>
      </c>
    </row>
    <row r="302" spans="1:5" s="1" customFormat="1" ht="18.75" customHeight="1">
      <c r="A302" s="69" t="s">
        <v>281</v>
      </c>
      <c r="B302" s="66">
        <v>440</v>
      </c>
      <c r="C302" s="66">
        <v>1325</v>
      </c>
      <c r="D302" s="66">
        <f t="shared" si="12"/>
        <v>885</v>
      </c>
      <c r="E302" s="31">
        <f t="shared" si="13"/>
        <v>201.14</v>
      </c>
    </row>
    <row r="303" spans="1:5" s="1" customFormat="1" ht="18.75" customHeight="1">
      <c r="A303" s="78" t="s">
        <v>282</v>
      </c>
      <c r="B303" s="66">
        <f>SUM(B304:B309)</f>
        <v>1454</v>
      </c>
      <c r="C303" s="66">
        <f>SUM(C304:C309)</f>
        <v>1134</v>
      </c>
      <c r="D303" s="66">
        <f t="shared" si="12"/>
        <v>-320</v>
      </c>
      <c r="E303" s="31">
        <f t="shared" si="13"/>
        <v>-22.01</v>
      </c>
    </row>
    <row r="304" spans="1:5" s="1" customFormat="1" ht="18.75" customHeight="1">
      <c r="A304" s="79" t="s">
        <v>47</v>
      </c>
      <c r="B304" s="66">
        <v>139</v>
      </c>
      <c r="C304" s="66">
        <v>167</v>
      </c>
      <c r="D304" s="66">
        <f t="shared" si="12"/>
        <v>28</v>
      </c>
      <c r="E304" s="31">
        <f t="shared" si="13"/>
        <v>20.14</v>
      </c>
    </row>
    <row r="305" spans="1:5" s="1" customFormat="1" ht="18.75" customHeight="1">
      <c r="A305" s="79" t="s">
        <v>48</v>
      </c>
      <c r="B305" s="66">
        <v>13</v>
      </c>
      <c r="C305" s="66">
        <v>51</v>
      </c>
      <c r="D305" s="66">
        <f t="shared" si="12"/>
        <v>38</v>
      </c>
      <c r="E305" s="31">
        <f t="shared" si="13"/>
        <v>292.31</v>
      </c>
    </row>
    <row r="306" spans="1:5" s="1" customFormat="1" ht="18.75" customHeight="1">
      <c r="A306" s="79" t="s">
        <v>283</v>
      </c>
      <c r="B306" s="66">
        <v>603</v>
      </c>
      <c r="C306" s="66">
        <v>18</v>
      </c>
      <c r="D306" s="66">
        <f t="shared" si="12"/>
        <v>-585</v>
      </c>
      <c r="E306" s="31">
        <f t="shared" si="13"/>
        <v>-97.01</v>
      </c>
    </row>
    <row r="307" spans="1:5" s="1" customFormat="1" ht="18.75" customHeight="1">
      <c r="A307" s="79" t="s">
        <v>284</v>
      </c>
      <c r="B307" s="66">
        <v>39</v>
      </c>
      <c r="C307" s="66">
        <v>64</v>
      </c>
      <c r="D307" s="66">
        <f t="shared" si="12"/>
        <v>25</v>
      </c>
      <c r="E307" s="31">
        <f t="shared" si="13"/>
        <v>64.1</v>
      </c>
    </row>
    <row r="308" spans="1:5" s="1" customFormat="1" ht="18.75" customHeight="1">
      <c r="A308" s="79" t="s">
        <v>285</v>
      </c>
      <c r="B308" s="66">
        <v>536</v>
      </c>
      <c r="C308" s="66">
        <v>482</v>
      </c>
      <c r="D308" s="66">
        <f t="shared" si="12"/>
        <v>-54</v>
      </c>
      <c r="E308" s="31">
        <f t="shared" si="13"/>
        <v>-10.07</v>
      </c>
    </row>
    <row r="309" spans="1:5" s="1" customFormat="1" ht="18.75" customHeight="1">
      <c r="A309" s="79" t="s">
        <v>286</v>
      </c>
      <c r="B309" s="66">
        <v>124</v>
      </c>
      <c r="C309" s="66">
        <v>352</v>
      </c>
      <c r="D309" s="66">
        <f t="shared" si="12"/>
        <v>228</v>
      </c>
      <c r="E309" s="31">
        <f t="shared" si="13"/>
        <v>183.87</v>
      </c>
    </row>
    <row r="310" spans="1:5" s="1" customFormat="1" ht="18.75" customHeight="1">
      <c r="A310" s="78" t="s">
        <v>287</v>
      </c>
      <c r="B310" s="66">
        <f>SUM(B311:B313)</f>
        <v>681</v>
      </c>
      <c r="C310" s="66">
        <f>SUM(C311:C313)</f>
        <v>425</v>
      </c>
      <c r="D310" s="66">
        <f t="shared" si="12"/>
        <v>-256</v>
      </c>
      <c r="E310" s="31">
        <f t="shared" si="13"/>
        <v>-37.59</v>
      </c>
    </row>
    <row r="311" spans="1:5" s="1" customFormat="1" ht="18.75" customHeight="1">
      <c r="A311" s="79" t="s">
        <v>288</v>
      </c>
      <c r="B311" s="66">
        <v>255</v>
      </c>
      <c r="C311" s="66">
        <v>350</v>
      </c>
      <c r="D311" s="66">
        <f t="shared" si="12"/>
        <v>95</v>
      </c>
      <c r="E311" s="31">
        <f t="shared" si="13"/>
        <v>37.25</v>
      </c>
    </row>
    <row r="312" spans="1:5" s="1" customFormat="1" ht="18.75" customHeight="1">
      <c r="A312" s="79" t="s">
        <v>289</v>
      </c>
      <c r="B312" s="66">
        <v>336</v>
      </c>
      <c r="C312" s="66">
        <v>75</v>
      </c>
      <c r="D312" s="66">
        <f t="shared" si="12"/>
        <v>-261</v>
      </c>
      <c r="E312" s="31">
        <f t="shared" si="13"/>
        <v>-77.68</v>
      </c>
    </row>
    <row r="313" spans="1:5" s="1" customFormat="1" ht="18.75" customHeight="1">
      <c r="A313" s="79" t="s">
        <v>290</v>
      </c>
      <c r="B313" s="66">
        <v>90</v>
      </c>
      <c r="C313" s="66"/>
      <c r="D313" s="66">
        <f t="shared" si="12"/>
        <v>-90</v>
      </c>
      <c r="E313" s="31">
        <f t="shared" si="13"/>
        <v>-100</v>
      </c>
    </row>
    <row r="314" spans="1:5" s="1" customFormat="1" ht="18.75" customHeight="1">
      <c r="A314" s="78" t="s">
        <v>291</v>
      </c>
      <c r="B314" s="66">
        <f>SUM(B315:B316)</f>
        <v>104</v>
      </c>
      <c r="C314" s="66">
        <f>SUM(C315:C316)</f>
        <v>90</v>
      </c>
      <c r="D314" s="66">
        <f t="shared" si="12"/>
        <v>-14</v>
      </c>
      <c r="E314" s="31">
        <f t="shared" si="13"/>
        <v>-13.46</v>
      </c>
    </row>
    <row r="315" spans="1:5" s="1" customFormat="1" ht="18.75" customHeight="1">
      <c r="A315" s="79" t="s">
        <v>47</v>
      </c>
      <c r="B315" s="66">
        <v>80</v>
      </c>
      <c r="C315" s="66">
        <v>60</v>
      </c>
      <c r="D315" s="66">
        <f t="shared" si="12"/>
        <v>-20</v>
      </c>
      <c r="E315" s="31">
        <f t="shared" si="13"/>
        <v>-25</v>
      </c>
    </row>
    <row r="316" spans="1:5" s="1" customFormat="1" ht="18.75" customHeight="1">
      <c r="A316" s="79" t="s">
        <v>48</v>
      </c>
      <c r="B316" s="66">
        <v>24</v>
      </c>
      <c r="C316" s="66">
        <v>30</v>
      </c>
      <c r="D316" s="66">
        <f t="shared" si="12"/>
        <v>6</v>
      </c>
      <c r="E316" s="31">
        <f t="shared" si="13"/>
        <v>25</v>
      </c>
    </row>
    <row r="317" spans="1:5" s="1" customFormat="1" ht="18.75" customHeight="1">
      <c r="A317" s="78" t="s">
        <v>292</v>
      </c>
      <c r="B317" s="66">
        <f>SUM(B318:B319)</f>
        <v>14941</v>
      </c>
      <c r="C317" s="66">
        <f>SUM(C318:C319)</f>
        <v>12486</v>
      </c>
      <c r="D317" s="66">
        <f t="shared" si="12"/>
        <v>-2455</v>
      </c>
      <c r="E317" s="31">
        <f t="shared" si="13"/>
        <v>-16.43</v>
      </c>
    </row>
    <row r="318" spans="1:5" s="1" customFormat="1" ht="18.75" customHeight="1">
      <c r="A318" s="79" t="s">
        <v>293</v>
      </c>
      <c r="B318" s="66">
        <v>5700</v>
      </c>
      <c r="C318" s="66">
        <v>3521</v>
      </c>
      <c r="D318" s="66">
        <f t="shared" si="12"/>
        <v>-2179</v>
      </c>
      <c r="E318" s="31">
        <f t="shared" si="13"/>
        <v>-38.23</v>
      </c>
    </row>
    <row r="319" spans="1:5" s="1" customFormat="1" ht="18.75" customHeight="1">
      <c r="A319" s="79" t="s">
        <v>294</v>
      </c>
      <c r="B319" s="66">
        <v>9241</v>
      </c>
      <c r="C319" s="66">
        <v>8965</v>
      </c>
      <c r="D319" s="66">
        <f t="shared" si="12"/>
        <v>-276</v>
      </c>
      <c r="E319" s="31">
        <f t="shared" si="13"/>
        <v>-2.99</v>
      </c>
    </row>
    <row r="320" spans="1:5" s="1" customFormat="1" ht="18.75" customHeight="1">
      <c r="A320" s="78" t="s">
        <v>295</v>
      </c>
      <c r="B320" s="66">
        <f>SUM(B321:B322)</f>
        <v>218</v>
      </c>
      <c r="C320" s="66">
        <f>SUM(C321:C322)</f>
        <v>450</v>
      </c>
      <c r="D320" s="66">
        <f t="shared" si="12"/>
        <v>232</v>
      </c>
      <c r="E320" s="31">
        <f t="shared" si="13"/>
        <v>106.42</v>
      </c>
    </row>
    <row r="321" spans="1:5" s="1" customFormat="1" ht="18.75" customHeight="1">
      <c r="A321" s="79" t="s">
        <v>296</v>
      </c>
      <c r="B321" s="66">
        <v>198</v>
      </c>
      <c r="C321" s="66">
        <v>450</v>
      </c>
      <c r="D321" s="66">
        <f t="shared" si="12"/>
        <v>252</v>
      </c>
      <c r="E321" s="31">
        <f t="shared" si="13"/>
        <v>127.27</v>
      </c>
    </row>
    <row r="322" spans="1:5" s="1" customFormat="1" ht="18.75" customHeight="1">
      <c r="A322" s="79" t="s">
        <v>297</v>
      </c>
      <c r="B322" s="66">
        <v>20</v>
      </c>
      <c r="C322" s="66"/>
      <c r="D322" s="66">
        <f t="shared" si="12"/>
        <v>-20</v>
      </c>
      <c r="E322" s="31">
        <f t="shared" si="13"/>
        <v>-100</v>
      </c>
    </row>
    <row r="323" spans="1:5" s="1" customFormat="1" ht="18.75" customHeight="1">
      <c r="A323" s="78" t="s">
        <v>298</v>
      </c>
      <c r="B323" s="66">
        <f>SUM(B324:B325)</f>
        <v>1154</v>
      </c>
      <c r="C323" s="66">
        <f>SUM(C324:C325)</f>
        <v>1050</v>
      </c>
      <c r="D323" s="66">
        <f>C323-B323</f>
        <v>-104</v>
      </c>
      <c r="E323" s="31">
        <f>IF(B323=0,0,ROUND((C323-B323)/B323*100,2))</f>
        <v>-9.01</v>
      </c>
    </row>
    <row r="324" spans="1:5" s="1" customFormat="1" ht="18.75" customHeight="1">
      <c r="A324" s="78" t="s">
        <v>299</v>
      </c>
      <c r="B324" s="66">
        <v>2</v>
      </c>
      <c r="C324" s="66"/>
      <c r="D324" s="66"/>
      <c r="E324" s="31"/>
    </row>
    <row r="325" spans="1:5" s="1" customFormat="1" ht="18.75" customHeight="1">
      <c r="A325" s="79" t="s">
        <v>300</v>
      </c>
      <c r="B325" s="66">
        <v>1152</v>
      </c>
      <c r="C325" s="66">
        <v>1050</v>
      </c>
      <c r="D325" s="66">
        <f aca="true" t="shared" si="14" ref="D325:D339">C325-B325</f>
        <v>-102</v>
      </c>
      <c r="E325" s="31">
        <f aca="true" t="shared" si="15" ref="E325:E339">IF(B325=0,0,ROUND((C325-B325)/B325*100,2))</f>
        <v>-8.85</v>
      </c>
    </row>
    <row r="326" spans="1:5" s="1" customFormat="1" ht="18.75" customHeight="1">
      <c r="A326" s="78" t="s">
        <v>301</v>
      </c>
      <c r="B326" s="66">
        <f>B327</f>
        <v>3004</v>
      </c>
      <c r="C326" s="66">
        <f>C327</f>
        <v>80</v>
      </c>
      <c r="D326" s="66">
        <f t="shared" si="14"/>
        <v>-2924</v>
      </c>
      <c r="E326" s="31">
        <f t="shared" si="15"/>
        <v>-97.34</v>
      </c>
    </row>
    <row r="327" spans="1:5" s="1" customFormat="1" ht="18.75" customHeight="1">
      <c r="A327" s="79" t="s">
        <v>302</v>
      </c>
      <c r="B327" s="66">
        <v>3004</v>
      </c>
      <c r="C327" s="66">
        <v>80</v>
      </c>
      <c r="D327" s="66">
        <f t="shared" si="14"/>
        <v>-2924</v>
      </c>
      <c r="E327" s="31">
        <f t="shared" si="15"/>
        <v>-97.34</v>
      </c>
    </row>
    <row r="328" spans="1:5" s="1" customFormat="1" ht="18.75" customHeight="1">
      <c r="A328" s="78" t="s">
        <v>303</v>
      </c>
      <c r="B328" s="66">
        <f>B329</f>
        <v>8760</v>
      </c>
      <c r="C328" s="66">
        <f>C329</f>
        <v>10792</v>
      </c>
      <c r="D328" s="66">
        <f t="shared" si="14"/>
        <v>2032</v>
      </c>
      <c r="E328" s="31">
        <f t="shared" si="15"/>
        <v>23.2</v>
      </c>
    </row>
    <row r="329" spans="1:5" s="1" customFormat="1" ht="18.75" customHeight="1">
      <c r="A329" s="79" t="s">
        <v>304</v>
      </c>
      <c r="B329" s="66">
        <v>8760</v>
      </c>
      <c r="C329" s="66">
        <v>10792</v>
      </c>
      <c r="D329" s="66">
        <f t="shared" si="14"/>
        <v>2032</v>
      </c>
      <c r="E329" s="31">
        <f t="shared" si="15"/>
        <v>23.2</v>
      </c>
    </row>
    <row r="330" spans="1:5" s="1" customFormat="1" ht="18.75" customHeight="1">
      <c r="A330" s="78" t="s">
        <v>305</v>
      </c>
      <c r="B330" s="66">
        <f>SUM(B331:B332)</f>
        <v>540</v>
      </c>
      <c r="C330" s="66">
        <f>SUM(C331:C332)</f>
        <v>1544</v>
      </c>
      <c r="D330" s="66">
        <f t="shared" si="14"/>
        <v>1004</v>
      </c>
      <c r="E330" s="31">
        <f t="shared" si="15"/>
        <v>185.93</v>
      </c>
    </row>
    <row r="331" spans="1:5" s="1" customFormat="1" ht="18.75" customHeight="1">
      <c r="A331" s="79" t="s">
        <v>306</v>
      </c>
      <c r="B331" s="66">
        <v>540</v>
      </c>
      <c r="C331" s="66"/>
      <c r="D331" s="66">
        <f t="shared" si="14"/>
        <v>-540</v>
      </c>
      <c r="E331" s="31">
        <f t="shared" si="15"/>
        <v>-100</v>
      </c>
    </row>
    <row r="332" spans="1:5" s="1" customFormat="1" ht="18.75" customHeight="1">
      <c r="A332" s="79" t="s">
        <v>307</v>
      </c>
      <c r="B332" s="66"/>
      <c r="C332" s="66">
        <v>1544</v>
      </c>
      <c r="D332" s="66">
        <f t="shared" si="14"/>
        <v>1544</v>
      </c>
      <c r="E332" s="31">
        <f t="shared" si="15"/>
        <v>0</v>
      </c>
    </row>
    <row r="333" spans="1:5" s="1" customFormat="1" ht="18.75" customHeight="1">
      <c r="A333" s="78" t="s">
        <v>308</v>
      </c>
      <c r="B333" s="66">
        <f>B334</f>
        <v>31</v>
      </c>
      <c r="C333" s="66">
        <f>C334</f>
        <v>215</v>
      </c>
      <c r="D333" s="66">
        <f t="shared" si="14"/>
        <v>184</v>
      </c>
      <c r="E333" s="31">
        <f t="shared" si="15"/>
        <v>593.55</v>
      </c>
    </row>
    <row r="334" spans="1:5" s="1" customFormat="1" ht="18.75" customHeight="1">
      <c r="A334" s="79" t="s">
        <v>309</v>
      </c>
      <c r="B334" s="66">
        <v>31</v>
      </c>
      <c r="C334" s="66">
        <v>215</v>
      </c>
      <c r="D334" s="66">
        <f t="shared" si="14"/>
        <v>184</v>
      </c>
      <c r="E334" s="31">
        <f t="shared" si="15"/>
        <v>593.55</v>
      </c>
    </row>
    <row r="335" spans="1:6" s="1" customFormat="1" ht="18.75" customHeight="1">
      <c r="A335" s="122" t="s">
        <v>310</v>
      </c>
      <c r="B335" s="66">
        <f>B336+B340+B344+B347+B354+B363+B365+B380+B387+B389+B392+B394</f>
        <v>74347</v>
      </c>
      <c r="C335" s="66">
        <f>C336+C340+C344+C347+C354+C363+C365+C380+C387+C389+C392+C394</f>
        <v>54792</v>
      </c>
      <c r="D335" s="66">
        <f>D336+D340+D344+D347+D354+D363+D365+D380+D387+D389+D392+D394</f>
        <v>-19555</v>
      </c>
      <c r="E335" s="66">
        <f>E336+E340+E344+E347+E354+E363+E365+E380+E387+E389+E392+E394</f>
        <v>-266.59000000000003</v>
      </c>
      <c r="F335" s="123"/>
    </row>
    <row r="336" spans="1:5" s="1" customFormat="1" ht="18.75" customHeight="1">
      <c r="A336" s="78" t="s">
        <v>311</v>
      </c>
      <c r="B336" s="66">
        <f>SUM(B337:B339)</f>
        <v>872</v>
      </c>
      <c r="C336" s="66">
        <f>SUM(C337:C339)</f>
        <v>469</v>
      </c>
      <c r="D336" s="66">
        <f t="shared" si="14"/>
        <v>-403</v>
      </c>
      <c r="E336" s="31">
        <f t="shared" si="15"/>
        <v>-46.22</v>
      </c>
    </row>
    <row r="337" spans="1:5" s="1" customFormat="1" ht="18.75" customHeight="1">
      <c r="A337" s="79" t="s">
        <v>47</v>
      </c>
      <c r="B337" s="66">
        <v>732</v>
      </c>
      <c r="C337" s="66">
        <v>443</v>
      </c>
      <c r="D337" s="66">
        <f t="shared" si="14"/>
        <v>-289</v>
      </c>
      <c r="E337" s="31">
        <f t="shared" si="15"/>
        <v>-39.48</v>
      </c>
    </row>
    <row r="338" spans="1:5" s="1" customFormat="1" ht="18.75" customHeight="1">
      <c r="A338" s="79" t="s">
        <v>48</v>
      </c>
      <c r="B338" s="66">
        <v>41</v>
      </c>
      <c r="C338" s="66">
        <v>6</v>
      </c>
      <c r="D338" s="66">
        <f t="shared" si="14"/>
        <v>-35</v>
      </c>
      <c r="E338" s="31">
        <f t="shared" si="15"/>
        <v>-85.37</v>
      </c>
    </row>
    <row r="339" spans="1:5" s="1" customFormat="1" ht="18.75" customHeight="1">
      <c r="A339" s="79" t="s">
        <v>312</v>
      </c>
      <c r="B339" s="66">
        <v>99</v>
      </c>
      <c r="C339" s="66">
        <v>20</v>
      </c>
      <c r="D339" s="66">
        <f t="shared" si="14"/>
        <v>-79</v>
      </c>
      <c r="E339" s="31">
        <f t="shared" si="15"/>
        <v>-79.8</v>
      </c>
    </row>
    <row r="340" spans="1:5" s="1" customFormat="1" ht="18.75" customHeight="1">
      <c r="A340" s="78" t="s">
        <v>313</v>
      </c>
      <c r="B340" s="66">
        <f>SUM(B341:B343)</f>
        <v>1564</v>
      </c>
      <c r="C340" s="66">
        <f>SUM(C341:C343)</f>
        <v>378</v>
      </c>
      <c r="D340" s="66">
        <f aca="true" t="shared" si="16" ref="D340:D382">C340-B340</f>
        <v>-1186</v>
      </c>
      <c r="E340" s="31">
        <f aca="true" t="shared" si="17" ref="E340:E382">IF(B340=0,0,ROUND((C340-B340)/B340*100,2))</f>
        <v>-75.83</v>
      </c>
    </row>
    <row r="341" spans="1:5" s="1" customFormat="1" ht="18.75" customHeight="1">
      <c r="A341" s="79" t="s">
        <v>314</v>
      </c>
      <c r="B341" s="66">
        <v>982</v>
      </c>
      <c r="C341" s="66"/>
      <c r="D341" s="66">
        <f t="shared" si="16"/>
        <v>-982</v>
      </c>
      <c r="E341" s="31">
        <f t="shared" si="17"/>
        <v>-100</v>
      </c>
    </row>
    <row r="342" spans="1:5" s="1" customFormat="1" ht="18.75" customHeight="1">
      <c r="A342" s="79" t="s">
        <v>315</v>
      </c>
      <c r="B342" s="66">
        <v>272</v>
      </c>
      <c r="C342" s="66">
        <v>10</v>
      </c>
      <c r="D342" s="66">
        <f t="shared" si="16"/>
        <v>-262</v>
      </c>
      <c r="E342" s="31">
        <f t="shared" si="17"/>
        <v>-96.32</v>
      </c>
    </row>
    <row r="343" spans="1:5" s="1" customFormat="1" ht="18.75" customHeight="1">
      <c r="A343" s="79" t="s">
        <v>316</v>
      </c>
      <c r="B343" s="66">
        <v>310</v>
      </c>
      <c r="C343" s="66">
        <v>368</v>
      </c>
      <c r="D343" s="66">
        <f t="shared" si="16"/>
        <v>58</v>
      </c>
      <c r="E343" s="31">
        <f t="shared" si="17"/>
        <v>18.71</v>
      </c>
    </row>
    <row r="344" spans="1:5" s="1" customFormat="1" ht="18.75" customHeight="1">
      <c r="A344" s="78" t="s">
        <v>317</v>
      </c>
      <c r="B344" s="66">
        <f>SUM(B345:B346)</f>
        <v>4254</v>
      </c>
      <c r="C344" s="66">
        <f>SUM(C345:C346)</f>
        <v>5429</v>
      </c>
      <c r="D344" s="66">
        <f t="shared" si="16"/>
        <v>1175</v>
      </c>
      <c r="E344" s="31">
        <f t="shared" si="17"/>
        <v>27.62</v>
      </c>
    </row>
    <row r="345" spans="1:5" s="1" customFormat="1" ht="18.75" customHeight="1">
      <c r="A345" s="79" t="s">
        <v>318</v>
      </c>
      <c r="B345" s="66">
        <v>3456</v>
      </c>
      <c r="C345" s="66">
        <v>3283</v>
      </c>
      <c r="D345" s="66">
        <f t="shared" si="16"/>
        <v>-173</v>
      </c>
      <c r="E345" s="31">
        <f t="shared" si="17"/>
        <v>-5.01</v>
      </c>
    </row>
    <row r="346" spans="1:5" s="1" customFormat="1" ht="18.75" customHeight="1">
      <c r="A346" s="79" t="s">
        <v>319</v>
      </c>
      <c r="B346" s="66">
        <v>798</v>
      </c>
      <c r="C346" s="66">
        <v>2146</v>
      </c>
      <c r="D346" s="66">
        <f t="shared" si="16"/>
        <v>1348</v>
      </c>
      <c r="E346" s="31">
        <f t="shared" si="17"/>
        <v>168.92</v>
      </c>
    </row>
    <row r="347" spans="1:5" s="1" customFormat="1" ht="18.75" customHeight="1">
      <c r="A347" s="78" t="s">
        <v>320</v>
      </c>
      <c r="B347" s="66">
        <f>SUM(B348:B353)</f>
        <v>6589</v>
      </c>
      <c r="C347" s="66">
        <f>SUM(C348:C353)</f>
        <v>2476</v>
      </c>
      <c r="D347" s="66">
        <f t="shared" si="16"/>
        <v>-4113</v>
      </c>
      <c r="E347" s="31">
        <f t="shared" si="17"/>
        <v>-62.42</v>
      </c>
    </row>
    <row r="348" spans="1:5" s="1" customFormat="1" ht="18.75" customHeight="1">
      <c r="A348" s="79" t="s">
        <v>321</v>
      </c>
      <c r="B348" s="66">
        <v>391</v>
      </c>
      <c r="C348" s="66">
        <v>509</v>
      </c>
      <c r="D348" s="66">
        <f t="shared" si="16"/>
        <v>118</v>
      </c>
      <c r="E348" s="31">
        <f t="shared" si="17"/>
        <v>30.18</v>
      </c>
    </row>
    <row r="349" spans="1:5" s="1" customFormat="1" ht="18.75" customHeight="1">
      <c r="A349" s="79" t="s">
        <v>322</v>
      </c>
      <c r="B349" s="66">
        <v>148</v>
      </c>
      <c r="C349" s="66">
        <v>182</v>
      </c>
      <c r="D349" s="66">
        <f t="shared" si="16"/>
        <v>34</v>
      </c>
      <c r="E349" s="31">
        <f t="shared" si="17"/>
        <v>22.97</v>
      </c>
    </row>
    <row r="350" spans="1:5" s="1" customFormat="1" ht="18.75" customHeight="1">
      <c r="A350" s="79" t="s">
        <v>323</v>
      </c>
      <c r="B350" s="66">
        <v>651</v>
      </c>
      <c r="C350" s="66">
        <v>640</v>
      </c>
      <c r="D350" s="66">
        <f t="shared" si="16"/>
        <v>-11</v>
      </c>
      <c r="E350" s="31">
        <f t="shared" si="17"/>
        <v>-1.69</v>
      </c>
    </row>
    <row r="351" spans="1:5" s="1" customFormat="1" ht="18.75" customHeight="1">
      <c r="A351" s="79" t="s">
        <v>324</v>
      </c>
      <c r="B351" s="66">
        <v>4242</v>
      </c>
      <c r="C351" s="66">
        <v>1057</v>
      </c>
      <c r="D351" s="66">
        <f t="shared" si="16"/>
        <v>-3185</v>
      </c>
      <c r="E351" s="31">
        <f t="shared" si="17"/>
        <v>-75.08</v>
      </c>
    </row>
    <row r="352" spans="1:5" s="1" customFormat="1" ht="18.75" customHeight="1">
      <c r="A352" s="79" t="s">
        <v>325</v>
      </c>
      <c r="B352" s="66">
        <v>1155</v>
      </c>
      <c r="C352" s="66">
        <v>23</v>
      </c>
      <c r="D352" s="66">
        <f t="shared" si="16"/>
        <v>-1132</v>
      </c>
      <c r="E352" s="31">
        <f t="shared" si="17"/>
        <v>-98.01</v>
      </c>
    </row>
    <row r="353" spans="1:5" s="1" customFormat="1" ht="18.75" customHeight="1">
      <c r="A353" s="79" t="s">
        <v>326</v>
      </c>
      <c r="B353" s="66">
        <v>2</v>
      </c>
      <c r="C353" s="66">
        <v>65</v>
      </c>
      <c r="D353" s="66">
        <f t="shared" si="16"/>
        <v>63</v>
      </c>
      <c r="E353" s="31">
        <f t="shared" si="17"/>
        <v>3150</v>
      </c>
    </row>
    <row r="354" spans="1:5" s="1" customFormat="1" ht="18.75" customHeight="1">
      <c r="A354" s="78" t="s">
        <v>327</v>
      </c>
      <c r="B354" s="66">
        <f>SUM(B355:B362)</f>
        <v>9338</v>
      </c>
      <c r="C354" s="66">
        <f>SUM(C355:C362)</f>
        <v>8793</v>
      </c>
      <c r="D354" s="66">
        <f t="shared" si="16"/>
        <v>-545</v>
      </c>
      <c r="E354" s="31">
        <f t="shared" si="17"/>
        <v>-5.84</v>
      </c>
    </row>
    <row r="355" spans="1:5" s="1" customFormat="1" ht="18.75" customHeight="1">
      <c r="A355" s="79" t="s">
        <v>328</v>
      </c>
      <c r="B355" s="66">
        <v>1504</v>
      </c>
      <c r="C355" s="66">
        <v>878</v>
      </c>
      <c r="D355" s="66">
        <f t="shared" si="16"/>
        <v>-626</v>
      </c>
      <c r="E355" s="31">
        <f t="shared" si="17"/>
        <v>-41.62</v>
      </c>
    </row>
    <row r="356" spans="1:5" s="1" customFormat="1" ht="18.75" customHeight="1">
      <c r="A356" s="79" t="s">
        <v>329</v>
      </c>
      <c r="B356" s="66">
        <v>4659</v>
      </c>
      <c r="C356" s="66">
        <v>4292</v>
      </c>
      <c r="D356" s="66">
        <f t="shared" si="16"/>
        <v>-367</v>
      </c>
      <c r="E356" s="31">
        <f t="shared" si="17"/>
        <v>-7.88</v>
      </c>
    </row>
    <row r="357" spans="1:5" s="1" customFormat="1" ht="18.75" customHeight="1">
      <c r="A357" s="79" t="s">
        <v>330</v>
      </c>
      <c r="B357" s="66">
        <v>2720</v>
      </c>
      <c r="C357" s="66">
        <v>3260</v>
      </c>
      <c r="D357" s="66">
        <f t="shared" si="16"/>
        <v>540</v>
      </c>
      <c r="E357" s="31">
        <f t="shared" si="17"/>
        <v>19.85</v>
      </c>
    </row>
    <row r="358" spans="1:5" s="1" customFormat="1" ht="18.75" customHeight="1">
      <c r="A358" s="79" t="s">
        <v>331</v>
      </c>
      <c r="B358" s="66"/>
      <c r="C358" s="66"/>
      <c r="D358" s="66">
        <f t="shared" si="16"/>
        <v>0</v>
      </c>
      <c r="E358" s="31">
        <f t="shared" si="17"/>
        <v>0</v>
      </c>
    </row>
    <row r="359" spans="1:5" s="1" customFormat="1" ht="18.75" customHeight="1">
      <c r="A359" s="79" t="s">
        <v>332</v>
      </c>
      <c r="B359" s="66"/>
      <c r="C359" s="66"/>
      <c r="D359" s="66">
        <f t="shared" si="16"/>
        <v>0</v>
      </c>
      <c r="E359" s="31">
        <f t="shared" si="17"/>
        <v>0</v>
      </c>
    </row>
    <row r="360" spans="1:5" s="1" customFormat="1" ht="18.75" customHeight="1">
      <c r="A360" s="79" t="s">
        <v>333</v>
      </c>
      <c r="B360" s="66"/>
      <c r="C360" s="66"/>
      <c r="D360" s="66">
        <f t="shared" si="16"/>
        <v>0</v>
      </c>
      <c r="E360" s="31">
        <f t="shared" si="17"/>
        <v>0</v>
      </c>
    </row>
    <row r="361" spans="1:5" s="1" customFormat="1" ht="18.75" customHeight="1">
      <c r="A361" s="79" t="s">
        <v>334</v>
      </c>
      <c r="B361" s="66"/>
      <c r="C361" s="66"/>
      <c r="D361" s="66">
        <f t="shared" si="16"/>
        <v>0</v>
      </c>
      <c r="E361" s="31">
        <f t="shared" si="17"/>
        <v>0</v>
      </c>
    </row>
    <row r="362" spans="1:5" s="1" customFormat="1" ht="18.75" customHeight="1">
      <c r="A362" s="79" t="s">
        <v>335</v>
      </c>
      <c r="B362" s="66">
        <v>455</v>
      </c>
      <c r="C362" s="66">
        <v>363</v>
      </c>
      <c r="D362" s="66">
        <f t="shared" si="16"/>
        <v>-92</v>
      </c>
      <c r="E362" s="31">
        <f t="shared" si="17"/>
        <v>-20.22</v>
      </c>
    </row>
    <row r="363" spans="1:5" s="1" customFormat="1" ht="18.75" customHeight="1">
      <c r="A363" s="78" t="s">
        <v>336</v>
      </c>
      <c r="B363" s="66">
        <f>B364</f>
        <v>100</v>
      </c>
      <c r="C363" s="66">
        <f>C364</f>
        <v>0</v>
      </c>
      <c r="D363" s="66">
        <f t="shared" si="16"/>
        <v>-100</v>
      </c>
      <c r="E363" s="31">
        <f t="shared" si="17"/>
        <v>-100</v>
      </c>
    </row>
    <row r="364" spans="1:5" s="1" customFormat="1" ht="18.75" customHeight="1">
      <c r="A364" s="79" t="s">
        <v>337</v>
      </c>
      <c r="B364" s="66">
        <v>100</v>
      </c>
      <c r="C364" s="66"/>
      <c r="D364" s="66">
        <f t="shared" si="16"/>
        <v>-100</v>
      </c>
      <c r="E364" s="31">
        <f t="shared" si="17"/>
        <v>-100</v>
      </c>
    </row>
    <row r="365" spans="1:5" s="1" customFormat="1" ht="18.75" customHeight="1">
      <c r="A365" s="78" t="s">
        <v>338</v>
      </c>
      <c r="B365" s="66">
        <f>SUM(B366:B379)</f>
        <v>398</v>
      </c>
      <c r="C365" s="66">
        <f>SUM(C366:C379)</f>
        <v>216</v>
      </c>
      <c r="D365" s="66">
        <f t="shared" si="16"/>
        <v>-182</v>
      </c>
      <c r="E365" s="31">
        <f t="shared" si="17"/>
        <v>-45.73</v>
      </c>
    </row>
    <row r="366" spans="1:5" s="1" customFormat="1" ht="18.75" customHeight="1">
      <c r="A366" s="69" t="s">
        <v>47</v>
      </c>
      <c r="B366" s="66"/>
      <c r="C366" s="66"/>
      <c r="D366" s="66">
        <f t="shared" si="16"/>
        <v>0</v>
      </c>
      <c r="E366" s="31">
        <f t="shared" si="17"/>
        <v>0</v>
      </c>
    </row>
    <row r="367" spans="1:5" s="1" customFormat="1" ht="18.75" customHeight="1">
      <c r="A367" s="69" t="s">
        <v>48</v>
      </c>
      <c r="B367" s="66"/>
      <c r="C367" s="66"/>
      <c r="D367" s="66">
        <f t="shared" si="16"/>
        <v>0</v>
      </c>
      <c r="E367" s="31">
        <f t="shared" si="17"/>
        <v>0</v>
      </c>
    </row>
    <row r="368" spans="1:5" s="1" customFormat="1" ht="18.75" customHeight="1">
      <c r="A368" s="69" t="s">
        <v>57</v>
      </c>
      <c r="B368" s="66"/>
      <c r="C368" s="66"/>
      <c r="D368" s="66">
        <f t="shared" si="16"/>
        <v>0</v>
      </c>
      <c r="E368" s="31">
        <f t="shared" si="17"/>
        <v>0</v>
      </c>
    </row>
    <row r="369" spans="1:5" s="1" customFormat="1" ht="18.75" customHeight="1">
      <c r="A369" s="69" t="s">
        <v>339</v>
      </c>
      <c r="B369" s="66"/>
      <c r="C369" s="66"/>
      <c r="D369" s="66">
        <f t="shared" si="16"/>
        <v>0</v>
      </c>
      <c r="E369" s="31">
        <f t="shared" si="17"/>
        <v>0</v>
      </c>
    </row>
    <row r="370" spans="1:5" s="1" customFormat="1" ht="18.75" customHeight="1">
      <c r="A370" s="69" t="s">
        <v>340</v>
      </c>
      <c r="B370" s="66"/>
      <c r="C370" s="66"/>
      <c r="D370" s="66">
        <f t="shared" si="16"/>
        <v>0</v>
      </c>
      <c r="E370" s="31">
        <f t="shared" si="17"/>
        <v>0</v>
      </c>
    </row>
    <row r="371" spans="1:5" s="1" customFormat="1" ht="18.75" customHeight="1">
      <c r="A371" s="69" t="s">
        <v>341</v>
      </c>
      <c r="B371" s="66"/>
      <c r="C371" s="66"/>
      <c r="D371" s="66">
        <f t="shared" si="16"/>
        <v>0</v>
      </c>
      <c r="E371" s="31">
        <f t="shared" si="17"/>
        <v>0</v>
      </c>
    </row>
    <row r="372" spans="1:5" s="1" customFormat="1" ht="18.75" customHeight="1">
      <c r="A372" s="69" t="s">
        <v>342</v>
      </c>
      <c r="B372" s="66"/>
      <c r="C372" s="66"/>
      <c r="D372" s="66">
        <f t="shared" si="16"/>
        <v>0</v>
      </c>
      <c r="E372" s="31">
        <f t="shared" si="17"/>
        <v>0</v>
      </c>
    </row>
    <row r="373" spans="1:5" s="1" customFormat="1" ht="18.75" customHeight="1">
      <c r="A373" s="69" t="s">
        <v>343</v>
      </c>
      <c r="B373" s="66"/>
      <c r="C373" s="66"/>
      <c r="D373" s="66">
        <f t="shared" si="16"/>
        <v>0</v>
      </c>
      <c r="E373" s="31">
        <f t="shared" si="17"/>
        <v>0</v>
      </c>
    </row>
    <row r="374" spans="1:5" s="1" customFormat="1" ht="18.75" customHeight="1">
      <c r="A374" s="69" t="s">
        <v>344</v>
      </c>
      <c r="B374" s="66"/>
      <c r="C374" s="66"/>
      <c r="D374" s="66">
        <f t="shared" si="16"/>
        <v>0</v>
      </c>
      <c r="E374" s="31">
        <f t="shared" si="17"/>
        <v>0</v>
      </c>
    </row>
    <row r="375" spans="1:5" s="1" customFormat="1" ht="18.75" customHeight="1">
      <c r="A375" s="69" t="s">
        <v>345</v>
      </c>
      <c r="B375" s="66"/>
      <c r="C375" s="66"/>
      <c r="D375" s="66">
        <f t="shared" si="16"/>
        <v>0</v>
      </c>
      <c r="E375" s="31">
        <f t="shared" si="17"/>
        <v>0</v>
      </c>
    </row>
    <row r="376" spans="1:5" s="1" customFormat="1" ht="18.75" customHeight="1">
      <c r="A376" s="69" t="s">
        <v>346</v>
      </c>
      <c r="B376" s="66"/>
      <c r="C376" s="66"/>
      <c r="D376" s="66">
        <f t="shared" si="16"/>
        <v>0</v>
      </c>
      <c r="E376" s="31">
        <f t="shared" si="17"/>
        <v>0</v>
      </c>
    </row>
    <row r="377" spans="1:5" s="1" customFormat="1" ht="18.75" customHeight="1">
      <c r="A377" s="79" t="s">
        <v>347</v>
      </c>
      <c r="B377" s="66">
        <v>158</v>
      </c>
      <c r="C377" s="66">
        <v>88</v>
      </c>
      <c r="D377" s="66">
        <f t="shared" si="16"/>
        <v>-70</v>
      </c>
      <c r="E377" s="31">
        <f t="shared" si="17"/>
        <v>-44.3</v>
      </c>
    </row>
    <row r="378" spans="1:5" s="1" customFormat="1" ht="18.75" customHeight="1">
      <c r="A378" s="79" t="s">
        <v>348</v>
      </c>
      <c r="B378" s="66">
        <v>5</v>
      </c>
      <c r="C378" s="66">
        <v>40</v>
      </c>
      <c r="D378" s="66">
        <f t="shared" si="16"/>
        <v>35</v>
      </c>
      <c r="E378" s="31">
        <f t="shared" si="17"/>
        <v>700</v>
      </c>
    </row>
    <row r="379" spans="1:5" s="1" customFormat="1" ht="18.75" customHeight="1">
      <c r="A379" s="79" t="s">
        <v>349</v>
      </c>
      <c r="B379" s="66">
        <v>235</v>
      </c>
      <c r="C379" s="66">
        <v>88</v>
      </c>
      <c r="D379" s="66">
        <f t="shared" si="16"/>
        <v>-147</v>
      </c>
      <c r="E379" s="31">
        <f t="shared" si="17"/>
        <v>-62.55</v>
      </c>
    </row>
    <row r="380" spans="1:5" s="1" customFormat="1" ht="18.75" customHeight="1">
      <c r="A380" s="78" t="s">
        <v>350</v>
      </c>
      <c r="B380" s="66">
        <f>SUM(B381:B386)</f>
        <v>652</v>
      </c>
      <c r="C380" s="66">
        <f>SUM(C381:C386)</f>
        <v>529</v>
      </c>
      <c r="D380" s="66">
        <f t="shared" si="16"/>
        <v>-123</v>
      </c>
      <c r="E380" s="31">
        <f t="shared" si="17"/>
        <v>-18.87</v>
      </c>
    </row>
    <row r="381" spans="1:5" s="1" customFormat="1" ht="18.75" customHeight="1">
      <c r="A381" s="79" t="s">
        <v>116</v>
      </c>
      <c r="B381" s="66">
        <v>390</v>
      </c>
      <c r="C381" s="66">
        <v>389</v>
      </c>
      <c r="D381" s="66">
        <f t="shared" si="16"/>
        <v>-1</v>
      </c>
      <c r="E381" s="31">
        <f t="shared" si="17"/>
        <v>-0.26</v>
      </c>
    </row>
    <row r="382" spans="1:5" s="1" customFormat="1" ht="18.75" customHeight="1">
      <c r="A382" s="79" t="s">
        <v>351</v>
      </c>
      <c r="B382" s="66"/>
      <c r="C382" s="66">
        <v>95</v>
      </c>
      <c r="D382" s="66">
        <f t="shared" si="16"/>
        <v>95</v>
      </c>
      <c r="E382" s="31">
        <f t="shared" si="17"/>
        <v>0</v>
      </c>
    </row>
    <row r="383" spans="1:5" s="1" customFormat="1" ht="18.75" customHeight="1">
      <c r="A383" s="79" t="s">
        <v>352</v>
      </c>
      <c r="B383" s="66"/>
      <c r="C383" s="66"/>
      <c r="D383" s="66"/>
      <c r="E383" s="31"/>
    </row>
    <row r="384" spans="1:5" s="1" customFormat="1" ht="18.75" customHeight="1">
      <c r="A384" s="79" t="s">
        <v>353</v>
      </c>
      <c r="B384" s="66"/>
      <c r="C384" s="66"/>
      <c r="D384" s="66">
        <f aca="true" t="shared" si="18" ref="D384:D418">C384-B384</f>
        <v>0</v>
      </c>
      <c r="E384" s="31">
        <f aca="true" t="shared" si="19" ref="E384:E418">IF(B384=0,0,ROUND((C384-B384)/B384*100,2))</f>
        <v>0</v>
      </c>
    </row>
    <row r="385" spans="1:5" s="1" customFormat="1" ht="18.75" customHeight="1">
      <c r="A385" s="79" t="s">
        <v>354</v>
      </c>
      <c r="B385" s="66">
        <v>190</v>
      </c>
      <c r="C385" s="66">
        <v>25</v>
      </c>
      <c r="D385" s="66">
        <f t="shared" si="18"/>
        <v>-165</v>
      </c>
      <c r="E385" s="31">
        <f t="shared" si="19"/>
        <v>-86.84</v>
      </c>
    </row>
    <row r="386" spans="1:5" s="1" customFormat="1" ht="18.75" customHeight="1">
      <c r="A386" s="79" t="s">
        <v>355</v>
      </c>
      <c r="B386" s="66">
        <v>72</v>
      </c>
      <c r="C386" s="66">
        <v>20</v>
      </c>
      <c r="D386" s="66">
        <f t="shared" si="18"/>
        <v>-52</v>
      </c>
      <c r="E386" s="31">
        <f t="shared" si="19"/>
        <v>-72.22</v>
      </c>
    </row>
    <row r="387" spans="1:5" s="1" customFormat="1" ht="18.75" customHeight="1">
      <c r="A387" s="78" t="s">
        <v>356</v>
      </c>
      <c r="B387" s="66">
        <f>B388</f>
        <v>48749</v>
      </c>
      <c r="C387" s="66">
        <f>C388</f>
        <v>32711</v>
      </c>
      <c r="D387" s="66">
        <f t="shared" si="18"/>
        <v>-16038</v>
      </c>
      <c r="E387" s="31">
        <f t="shared" si="19"/>
        <v>-32.9</v>
      </c>
    </row>
    <row r="388" spans="1:5" s="1" customFormat="1" ht="18.75" customHeight="1">
      <c r="A388" s="79" t="s">
        <v>357</v>
      </c>
      <c r="B388" s="66">
        <v>48749</v>
      </c>
      <c r="C388" s="66">
        <v>32711</v>
      </c>
      <c r="D388" s="66">
        <f t="shared" si="18"/>
        <v>-16038</v>
      </c>
      <c r="E388" s="31">
        <f t="shared" si="19"/>
        <v>-32.9</v>
      </c>
    </row>
    <row r="389" spans="1:5" s="1" customFormat="1" ht="18.75" customHeight="1">
      <c r="A389" s="78" t="s">
        <v>358</v>
      </c>
      <c r="B389" s="66">
        <f>SUM(B390:B391)</f>
        <v>1275</v>
      </c>
      <c r="C389" s="66">
        <f>SUM(C390:C391)</f>
        <v>3613</v>
      </c>
      <c r="D389" s="66">
        <f t="shared" si="18"/>
        <v>2338</v>
      </c>
      <c r="E389" s="31">
        <f t="shared" si="19"/>
        <v>183.37</v>
      </c>
    </row>
    <row r="390" spans="1:5" s="1" customFormat="1" ht="18.75" customHeight="1">
      <c r="A390" s="79" t="s">
        <v>334</v>
      </c>
      <c r="B390" s="66">
        <v>586</v>
      </c>
      <c r="C390" s="66">
        <v>1825</v>
      </c>
      <c r="D390" s="66">
        <f t="shared" si="18"/>
        <v>1239</v>
      </c>
      <c r="E390" s="31">
        <f t="shared" si="19"/>
        <v>211.43</v>
      </c>
    </row>
    <row r="391" spans="1:5" s="1" customFormat="1" ht="18.75" customHeight="1">
      <c r="A391" s="79" t="s">
        <v>359</v>
      </c>
      <c r="B391" s="66">
        <v>689</v>
      </c>
      <c r="C391" s="66">
        <v>1788</v>
      </c>
      <c r="D391" s="66">
        <f t="shared" si="18"/>
        <v>1099</v>
      </c>
      <c r="E391" s="31">
        <f t="shared" si="19"/>
        <v>159.51</v>
      </c>
    </row>
    <row r="392" spans="1:5" s="1" customFormat="1" ht="18.75" customHeight="1">
      <c r="A392" s="78" t="s">
        <v>360</v>
      </c>
      <c r="B392" s="66">
        <f>B393</f>
        <v>106</v>
      </c>
      <c r="C392" s="66">
        <f>C393</f>
        <v>98</v>
      </c>
      <c r="D392" s="66">
        <f t="shared" si="18"/>
        <v>-8</v>
      </c>
      <c r="E392" s="31">
        <f t="shared" si="19"/>
        <v>-7.55</v>
      </c>
    </row>
    <row r="393" spans="1:5" s="1" customFormat="1" ht="18.75" customHeight="1">
      <c r="A393" s="79" t="s">
        <v>331</v>
      </c>
      <c r="B393" s="66">
        <v>106</v>
      </c>
      <c r="C393" s="66">
        <v>98</v>
      </c>
      <c r="D393" s="66">
        <f t="shared" si="18"/>
        <v>-8</v>
      </c>
      <c r="E393" s="31">
        <f t="shared" si="19"/>
        <v>-7.55</v>
      </c>
    </row>
    <row r="394" spans="1:5" s="1" customFormat="1" ht="18.75" customHeight="1">
      <c r="A394" s="78" t="s">
        <v>361</v>
      </c>
      <c r="B394" s="66">
        <f>B395</f>
        <v>450</v>
      </c>
      <c r="C394" s="66">
        <f>C395</f>
        <v>80</v>
      </c>
      <c r="D394" s="66">
        <f t="shared" si="18"/>
        <v>-370</v>
      </c>
      <c r="E394" s="31">
        <f t="shared" si="19"/>
        <v>-82.22</v>
      </c>
    </row>
    <row r="395" spans="1:5" s="1" customFormat="1" ht="18.75" customHeight="1">
      <c r="A395" s="79" t="s">
        <v>362</v>
      </c>
      <c r="B395" s="66">
        <v>450</v>
      </c>
      <c r="C395" s="66">
        <v>80</v>
      </c>
      <c r="D395" s="66">
        <f t="shared" si="18"/>
        <v>-370</v>
      </c>
      <c r="E395" s="31">
        <f t="shared" si="19"/>
        <v>-82.22</v>
      </c>
    </row>
    <row r="396" spans="1:6" s="1" customFormat="1" ht="18.75" customHeight="1">
      <c r="A396" s="122" t="s">
        <v>363</v>
      </c>
      <c r="B396" s="66">
        <f>B397+B402+B404+B408+B412+B416+B420+B422+B424+B428</f>
        <v>4863</v>
      </c>
      <c r="C396" s="66">
        <f>C397+C402+C404+C408+C412+C416+C420+C422+C424+C428</f>
        <v>7293</v>
      </c>
      <c r="D396" s="66">
        <f t="shared" si="18"/>
        <v>2430</v>
      </c>
      <c r="E396" s="31">
        <f t="shared" si="19"/>
        <v>49.97</v>
      </c>
      <c r="F396" s="123"/>
    </row>
    <row r="397" spans="1:5" s="1" customFormat="1" ht="18.75" customHeight="1">
      <c r="A397" s="78" t="s">
        <v>364</v>
      </c>
      <c r="B397" s="66">
        <f>SUM(B398:B401)</f>
        <v>770</v>
      </c>
      <c r="C397" s="66">
        <f>SUM(C398:C401)</f>
        <v>591</v>
      </c>
      <c r="D397" s="66">
        <f t="shared" si="18"/>
        <v>-179</v>
      </c>
      <c r="E397" s="31">
        <f t="shared" si="19"/>
        <v>-23.25</v>
      </c>
    </row>
    <row r="398" spans="1:5" s="1" customFormat="1" ht="19.5" customHeight="1">
      <c r="A398" s="79" t="s">
        <v>47</v>
      </c>
      <c r="B398" s="66">
        <v>215</v>
      </c>
      <c r="C398" s="66">
        <v>189</v>
      </c>
      <c r="D398" s="66">
        <f t="shared" si="18"/>
        <v>-26</v>
      </c>
      <c r="E398" s="31">
        <f t="shared" si="19"/>
        <v>-12.09</v>
      </c>
    </row>
    <row r="399" spans="1:5" s="1" customFormat="1" ht="19.5" customHeight="1">
      <c r="A399" s="79" t="s">
        <v>48</v>
      </c>
      <c r="B399" s="66">
        <v>28</v>
      </c>
      <c r="C399" s="66">
        <v>1</v>
      </c>
      <c r="D399" s="66">
        <f t="shared" si="18"/>
        <v>-27</v>
      </c>
      <c r="E399" s="31">
        <f t="shared" si="19"/>
        <v>-96.43</v>
      </c>
    </row>
    <row r="400" spans="1:5" s="1" customFormat="1" ht="18.75" customHeight="1">
      <c r="A400" s="79" t="s">
        <v>365</v>
      </c>
      <c r="B400" s="66"/>
      <c r="C400" s="66"/>
      <c r="D400" s="66">
        <f t="shared" si="18"/>
        <v>0</v>
      </c>
      <c r="E400" s="31">
        <f t="shared" si="19"/>
        <v>0</v>
      </c>
    </row>
    <row r="401" spans="1:5" s="1" customFormat="1" ht="18.75" customHeight="1">
      <c r="A401" s="79" t="s">
        <v>366</v>
      </c>
      <c r="B401" s="66">
        <v>527</v>
      </c>
      <c r="C401" s="66">
        <v>401</v>
      </c>
      <c r="D401" s="66">
        <f t="shared" si="18"/>
        <v>-126</v>
      </c>
      <c r="E401" s="31">
        <f t="shared" si="19"/>
        <v>-23.91</v>
      </c>
    </row>
    <row r="402" spans="1:5" s="1" customFormat="1" ht="18.75" customHeight="1">
      <c r="A402" s="68" t="s">
        <v>367</v>
      </c>
      <c r="B402" s="66">
        <f>B403</f>
        <v>20</v>
      </c>
      <c r="C402" s="66">
        <f>C403</f>
        <v>20</v>
      </c>
      <c r="D402" s="66">
        <f t="shared" si="18"/>
        <v>0</v>
      </c>
      <c r="E402" s="31">
        <f t="shared" si="19"/>
        <v>0</v>
      </c>
    </row>
    <row r="403" spans="1:5" s="1" customFormat="1" ht="18.75" customHeight="1">
      <c r="A403" s="69" t="s">
        <v>368</v>
      </c>
      <c r="B403" s="66">
        <v>20</v>
      </c>
      <c r="C403" s="66">
        <v>20</v>
      </c>
      <c r="D403" s="66">
        <f t="shared" si="18"/>
        <v>0</v>
      </c>
      <c r="E403" s="31">
        <f t="shared" si="19"/>
        <v>0</v>
      </c>
    </row>
    <row r="404" spans="1:5" s="1" customFormat="1" ht="18.75" customHeight="1">
      <c r="A404" s="78" t="s">
        <v>369</v>
      </c>
      <c r="B404" s="66">
        <f>SUM(B405:B407)</f>
        <v>271</v>
      </c>
      <c r="C404" s="66">
        <f>SUM(C405:C407)</f>
        <v>1652</v>
      </c>
      <c r="D404" s="66">
        <f t="shared" si="18"/>
        <v>1381</v>
      </c>
      <c r="E404" s="31">
        <f t="shared" si="19"/>
        <v>509.59</v>
      </c>
    </row>
    <row r="405" spans="1:5" s="1" customFormat="1" ht="18.75" customHeight="1">
      <c r="A405" s="79" t="s">
        <v>370</v>
      </c>
      <c r="B405" s="66"/>
      <c r="C405" s="66">
        <v>1652</v>
      </c>
      <c r="D405" s="66">
        <f t="shared" si="18"/>
        <v>1652</v>
      </c>
      <c r="E405" s="31">
        <f t="shared" si="19"/>
        <v>0</v>
      </c>
    </row>
    <row r="406" spans="1:5" s="1" customFormat="1" ht="18.75" customHeight="1">
      <c r="A406" s="79" t="s">
        <v>371</v>
      </c>
      <c r="B406" s="66"/>
      <c r="C406" s="66"/>
      <c r="D406" s="66">
        <f t="shared" si="18"/>
        <v>0</v>
      </c>
      <c r="E406" s="31">
        <f t="shared" si="19"/>
        <v>0</v>
      </c>
    </row>
    <row r="407" spans="1:5" s="1" customFormat="1" ht="18.75" customHeight="1">
      <c r="A407" s="79" t="s">
        <v>372</v>
      </c>
      <c r="B407" s="66">
        <v>271</v>
      </c>
      <c r="C407" s="66"/>
      <c r="D407" s="66">
        <f t="shared" si="18"/>
        <v>-271</v>
      </c>
      <c r="E407" s="31">
        <f t="shared" si="19"/>
        <v>-100</v>
      </c>
    </row>
    <row r="408" spans="1:5" s="1" customFormat="1" ht="18.75" customHeight="1">
      <c r="A408" s="78" t="s">
        <v>373</v>
      </c>
      <c r="B408" s="66">
        <f>SUM(B409:B411)</f>
        <v>449</v>
      </c>
      <c r="C408" s="66">
        <f>SUM(C409:C411)</f>
        <v>1405</v>
      </c>
      <c r="D408" s="66">
        <f t="shared" si="18"/>
        <v>956</v>
      </c>
      <c r="E408" s="31">
        <f t="shared" si="19"/>
        <v>212.92</v>
      </c>
    </row>
    <row r="409" spans="1:5" s="1" customFormat="1" ht="18.75" customHeight="1">
      <c r="A409" s="79" t="s">
        <v>374</v>
      </c>
      <c r="B409" s="66">
        <v>198</v>
      </c>
      <c r="C409" s="66">
        <v>600</v>
      </c>
      <c r="D409" s="66">
        <f t="shared" si="18"/>
        <v>402</v>
      </c>
      <c r="E409" s="31">
        <f t="shared" si="19"/>
        <v>203.03</v>
      </c>
    </row>
    <row r="410" spans="1:5" s="1" customFormat="1" ht="18.75" customHeight="1">
      <c r="A410" s="79" t="s">
        <v>375</v>
      </c>
      <c r="B410" s="66">
        <v>251</v>
      </c>
      <c r="C410" s="66">
        <v>765</v>
      </c>
      <c r="D410" s="66">
        <f t="shared" si="18"/>
        <v>514</v>
      </c>
      <c r="E410" s="31">
        <f t="shared" si="19"/>
        <v>204.78</v>
      </c>
    </row>
    <row r="411" spans="1:5" s="1" customFormat="1" ht="18.75" customHeight="1">
      <c r="A411" s="125" t="s">
        <v>376</v>
      </c>
      <c r="B411" s="66"/>
      <c r="C411" s="66">
        <v>40</v>
      </c>
      <c r="D411" s="66"/>
      <c r="E411" s="31"/>
    </row>
    <row r="412" spans="1:5" s="1" customFormat="1" ht="18.75" customHeight="1">
      <c r="A412" s="68" t="s">
        <v>377</v>
      </c>
      <c r="B412" s="66">
        <f>SUM(B413:B415)</f>
        <v>120</v>
      </c>
      <c r="C412" s="66">
        <f>SUM(C413:C415)</f>
        <v>100</v>
      </c>
      <c r="D412" s="66">
        <f t="shared" si="18"/>
        <v>-20</v>
      </c>
      <c r="E412" s="31">
        <f t="shared" si="19"/>
        <v>-16.67</v>
      </c>
    </row>
    <row r="413" spans="1:5" s="1" customFormat="1" ht="18.75" customHeight="1">
      <c r="A413" s="69" t="s">
        <v>378</v>
      </c>
      <c r="B413" s="66">
        <v>120</v>
      </c>
      <c r="C413" s="66">
        <v>67</v>
      </c>
      <c r="D413" s="66">
        <f t="shared" si="18"/>
        <v>-53</v>
      </c>
      <c r="E413" s="31">
        <f t="shared" si="19"/>
        <v>-44.17</v>
      </c>
    </row>
    <row r="414" spans="1:5" s="1" customFormat="1" ht="18.75" customHeight="1">
      <c r="A414" s="69" t="s">
        <v>379</v>
      </c>
      <c r="B414" s="66"/>
      <c r="C414" s="66"/>
      <c r="D414" s="66">
        <f t="shared" si="18"/>
        <v>0</v>
      </c>
      <c r="E414" s="31">
        <f t="shared" si="19"/>
        <v>0</v>
      </c>
    </row>
    <row r="415" spans="1:5" s="1" customFormat="1" ht="18.75" customHeight="1">
      <c r="A415" s="69" t="s">
        <v>380</v>
      </c>
      <c r="B415" s="66"/>
      <c r="C415" s="66">
        <v>33</v>
      </c>
      <c r="D415" s="66">
        <f t="shared" si="18"/>
        <v>33</v>
      </c>
      <c r="E415" s="31">
        <f t="shared" si="19"/>
        <v>0</v>
      </c>
    </row>
    <row r="416" spans="1:5" s="1" customFormat="1" ht="18.75" customHeight="1">
      <c r="A416" s="68" t="s">
        <v>381</v>
      </c>
      <c r="B416" s="66">
        <f>SUM(B417:B419)</f>
        <v>1331</v>
      </c>
      <c r="C416" s="66">
        <f>SUM(C417:C419)</f>
        <v>1212</v>
      </c>
      <c r="D416" s="66">
        <f t="shared" si="18"/>
        <v>-119</v>
      </c>
      <c r="E416" s="31">
        <f t="shared" si="19"/>
        <v>-8.94</v>
      </c>
    </row>
    <row r="417" spans="1:5" s="1" customFormat="1" ht="18.75" customHeight="1">
      <c r="A417" s="68" t="s">
        <v>382</v>
      </c>
      <c r="B417" s="66">
        <v>928</v>
      </c>
      <c r="C417" s="66">
        <v>643</v>
      </c>
      <c r="D417" s="66">
        <f t="shared" si="18"/>
        <v>-285</v>
      </c>
      <c r="E417" s="31">
        <f t="shared" si="19"/>
        <v>-30.71</v>
      </c>
    </row>
    <row r="418" spans="1:5" s="1" customFormat="1" ht="18.75" customHeight="1">
      <c r="A418" s="69" t="s">
        <v>383</v>
      </c>
      <c r="B418" s="66"/>
      <c r="C418" s="66">
        <v>4</v>
      </c>
      <c r="D418" s="66">
        <f t="shared" si="18"/>
        <v>4</v>
      </c>
      <c r="E418" s="31">
        <f t="shared" si="19"/>
        <v>0</v>
      </c>
    </row>
    <row r="419" spans="1:5" s="1" customFormat="1" ht="18.75" customHeight="1">
      <c r="A419" s="69" t="s">
        <v>384</v>
      </c>
      <c r="B419" s="66">
        <v>403</v>
      </c>
      <c r="C419" s="66">
        <v>565</v>
      </c>
      <c r="D419" s="66">
        <f aca="true" t="shared" si="20" ref="D419:D429">C419-B419</f>
        <v>162</v>
      </c>
      <c r="E419" s="31">
        <f aca="true" t="shared" si="21" ref="E419:E429">IF(B419=0,0,ROUND((C419-B419)/B419*100,2))</f>
        <v>40.2</v>
      </c>
    </row>
    <row r="420" spans="1:5" s="1" customFormat="1" ht="18.75" customHeight="1">
      <c r="A420" s="78" t="s">
        <v>385</v>
      </c>
      <c r="B420" s="66">
        <f>B421</f>
        <v>1020</v>
      </c>
      <c r="C420" s="66">
        <f>C421</f>
        <v>0</v>
      </c>
      <c r="D420" s="66">
        <f t="shared" si="20"/>
        <v>-1020</v>
      </c>
      <c r="E420" s="31">
        <f t="shared" si="21"/>
        <v>-100</v>
      </c>
    </row>
    <row r="421" spans="1:5" s="1" customFormat="1" ht="18.75" customHeight="1">
      <c r="A421" s="79" t="s">
        <v>386</v>
      </c>
      <c r="B421" s="66">
        <v>1020</v>
      </c>
      <c r="C421" s="66"/>
      <c r="D421" s="66">
        <f t="shared" si="20"/>
        <v>-1020</v>
      </c>
      <c r="E421" s="31">
        <f t="shared" si="21"/>
        <v>-100</v>
      </c>
    </row>
    <row r="422" spans="1:5" s="1" customFormat="1" ht="18.75" customHeight="1">
      <c r="A422" s="78" t="s">
        <v>387</v>
      </c>
      <c r="B422" s="66">
        <f>B423</f>
        <v>557</v>
      </c>
      <c r="C422" s="66">
        <f>C423</f>
        <v>73</v>
      </c>
      <c r="D422" s="66">
        <f t="shared" si="20"/>
        <v>-484</v>
      </c>
      <c r="E422" s="31">
        <f t="shared" si="21"/>
        <v>-86.89</v>
      </c>
    </row>
    <row r="423" spans="1:5" s="1" customFormat="1" ht="18.75" customHeight="1">
      <c r="A423" s="79" t="s">
        <v>388</v>
      </c>
      <c r="B423" s="66">
        <v>557</v>
      </c>
      <c r="C423" s="66">
        <v>73</v>
      </c>
      <c r="D423" s="66">
        <f t="shared" si="20"/>
        <v>-484</v>
      </c>
      <c r="E423" s="31">
        <f t="shared" si="21"/>
        <v>-86.89</v>
      </c>
    </row>
    <row r="424" spans="1:5" s="1" customFormat="1" ht="18.75" customHeight="1">
      <c r="A424" s="78" t="s">
        <v>389</v>
      </c>
      <c r="B424" s="66">
        <f>SUM(B425:B427)</f>
        <v>325</v>
      </c>
      <c r="C424" s="66">
        <f>SUM(C425:C427)</f>
        <v>368</v>
      </c>
      <c r="D424" s="66">
        <f t="shared" si="20"/>
        <v>43</v>
      </c>
      <c r="E424" s="31">
        <f t="shared" si="21"/>
        <v>13.23</v>
      </c>
    </row>
    <row r="425" spans="1:5" s="1" customFormat="1" ht="18.75" customHeight="1">
      <c r="A425" s="79" t="s">
        <v>390</v>
      </c>
      <c r="B425" s="66">
        <v>179</v>
      </c>
      <c r="C425" s="66">
        <v>197</v>
      </c>
      <c r="D425" s="66">
        <f t="shared" si="20"/>
        <v>18</v>
      </c>
      <c r="E425" s="31">
        <f t="shared" si="21"/>
        <v>10.06</v>
      </c>
    </row>
    <row r="426" spans="1:5" s="1" customFormat="1" ht="18.75" customHeight="1">
      <c r="A426" s="79" t="s">
        <v>391</v>
      </c>
      <c r="B426" s="66">
        <v>146</v>
      </c>
      <c r="C426" s="66">
        <v>171</v>
      </c>
      <c r="D426" s="66">
        <f t="shared" si="20"/>
        <v>25</v>
      </c>
      <c r="E426" s="31">
        <f t="shared" si="21"/>
        <v>17.12</v>
      </c>
    </row>
    <row r="427" spans="1:5" s="1" customFormat="1" ht="18.75" customHeight="1">
      <c r="A427" s="79" t="s">
        <v>392</v>
      </c>
      <c r="B427" s="66"/>
      <c r="C427" s="66"/>
      <c r="D427" s="66">
        <f t="shared" si="20"/>
        <v>0</v>
      </c>
      <c r="E427" s="31">
        <f t="shared" si="21"/>
        <v>0</v>
      </c>
    </row>
    <row r="428" spans="1:5" s="1" customFormat="1" ht="18.75" customHeight="1">
      <c r="A428" s="78" t="s">
        <v>393</v>
      </c>
      <c r="B428" s="66"/>
      <c r="C428" s="66">
        <f>C429</f>
        <v>1872</v>
      </c>
      <c r="D428" s="66">
        <f t="shared" si="20"/>
        <v>1872</v>
      </c>
      <c r="E428" s="31">
        <f t="shared" si="21"/>
        <v>0</v>
      </c>
    </row>
    <row r="429" spans="1:5" s="1" customFormat="1" ht="18.75" customHeight="1">
      <c r="A429" s="79" t="s">
        <v>394</v>
      </c>
      <c r="B429" s="66"/>
      <c r="C429" s="66">
        <v>1872</v>
      </c>
      <c r="D429" s="66">
        <f t="shared" si="20"/>
        <v>1872</v>
      </c>
      <c r="E429" s="31">
        <f t="shared" si="21"/>
        <v>0</v>
      </c>
    </row>
    <row r="430" spans="1:6" s="1" customFormat="1" ht="18.75" customHeight="1">
      <c r="A430" s="122" t="s">
        <v>395</v>
      </c>
      <c r="B430" s="66">
        <f>B431+B439+B441+B444+B446+B448</f>
        <v>15292</v>
      </c>
      <c r="C430" s="66">
        <f>C431+C439+C441+C444+C446+C448</f>
        <v>28637</v>
      </c>
      <c r="D430" s="66">
        <f aca="true" t="shared" si="22" ref="D430:D479">C430-B430</f>
        <v>13345</v>
      </c>
      <c r="E430" s="31">
        <f aca="true" t="shared" si="23" ref="E430:E479">IF(B430=0,0,ROUND((C430-B430)/B430*100,2))</f>
        <v>87.27</v>
      </c>
      <c r="F430" s="123"/>
    </row>
    <row r="431" spans="1:5" s="1" customFormat="1" ht="18.75" customHeight="1">
      <c r="A431" s="78" t="s">
        <v>396</v>
      </c>
      <c r="B431" s="66">
        <f>SUM(B432:B438)</f>
        <v>2895</v>
      </c>
      <c r="C431" s="66">
        <f>SUM(C432:C438)</f>
        <v>2266</v>
      </c>
      <c r="D431" s="66">
        <f t="shared" si="22"/>
        <v>-629</v>
      </c>
      <c r="E431" s="31">
        <f t="shared" si="23"/>
        <v>-21.73</v>
      </c>
    </row>
    <row r="432" spans="1:5" s="1" customFormat="1" ht="18.75" customHeight="1">
      <c r="A432" s="79" t="s">
        <v>47</v>
      </c>
      <c r="B432" s="66">
        <v>333</v>
      </c>
      <c r="C432" s="66">
        <v>321</v>
      </c>
      <c r="D432" s="66">
        <f t="shared" si="22"/>
        <v>-12</v>
      </c>
      <c r="E432" s="31">
        <f t="shared" si="23"/>
        <v>-3.6</v>
      </c>
    </row>
    <row r="433" spans="1:5" s="1" customFormat="1" ht="18.75" customHeight="1">
      <c r="A433" s="79" t="s">
        <v>48</v>
      </c>
      <c r="B433" s="66">
        <v>41</v>
      </c>
      <c r="C433" s="66"/>
      <c r="D433" s="66">
        <f t="shared" si="22"/>
        <v>-41</v>
      </c>
      <c r="E433" s="31">
        <f t="shared" si="23"/>
        <v>-100</v>
      </c>
    </row>
    <row r="434" spans="1:5" s="1" customFormat="1" ht="18.75" customHeight="1">
      <c r="A434" s="79" t="s">
        <v>397</v>
      </c>
      <c r="B434" s="66">
        <v>872</v>
      </c>
      <c r="C434" s="66">
        <v>593</v>
      </c>
      <c r="D434" s="66">
        <f t="shared" si="22"/>
        <v>-279</v>
      </c>
      <c r="E434" s="31">
        <f t="shared" si="23"/>
        <v>-32</v>
      </c>
    </row>
    <row r="435" spans="1:5" s="1" customFormat="1" ht="18.75" customHeight="1">
      <c r="A435" s="79" t="s">
        <v>398</v>
      </c>
      <c r="B435" s="66">
        <v>124</v>
      </c>
      <c r="C435" s="66">
        <v>123</v>
      </c>
      <c r="D435" s="66">
        <f t="shared" si="22"/>
        <v>-1</v>
      </c>
      <c r="E435" s="31">
        <f t="shared" si="23"/>
        <v>-0.81</v>
      </c>
    </row>
    <row r="436" spans="1:5" s="1" customFormat="1" ht="18.75" customHeight="1">
      <c r="A436" s="79" t="s">
        <v>399</v>
      </c>
      <c r="B436" s="66">
        <v>168</v>
      </c>
      <c r="C436" s="66">
        <v>183</v>
      </c>
      <c r="D436" s="66">
        <f t="shared" si="22"/>
        <v>15</v>
      </c>
      <c r="E436" s="31">
        <f t="shared" si="23"/>
        <v>8.93</v>
      </c>
    </row>
    <row r="437" spans="1:5" s="1" customFormat="1" ht="18.75" customHeight="1">
      <c r="A437" s="79" t="s">
        <v>400</v>
      </c>
      <c r="B437" s="66">
        <v>92</v>
      </c>
      <c r="C437" s="66">
        <v>90</v>
      </c>
      <c r="D437" s="66">
        <f t="shared" si="22"/>
        <v>-2</v>
      </c>
      <c r="E437" s="31">
        <f t="shared" si="23"/>
        <v>-2.17</v>
      </c>
    </row>
    <row r="438" spans="1:5" s="1" customFormat="1" ht="18.75" customHeight="1">
      <c r="A438" s="79" t="s">
        <v>401</v>
      </c>
      <c r="B438" s="66">
        <v>1265</v>
      </c>
      <c r="C438" s="66">
        <v>956</v>
      </c>
      <c r="D438" s="66">
        <f t="shared" si="22"/>
        <v>-309</v>
      </c>
      <c r="E438" s="31">
        <f t="shared" si="23"/>
        <v>-24.43</v>
      </c>
    </row>
    <row r="439" spans="1:5" s="1" customFormat="1" ht="18.75" customHeight="1">
      <c r="A439" s="78" t="s">
        <v>402</v>
      </c>
      <c r="B439" s="66">
        <f>SUM(B440)</f>
        <v>232</v>
      </c>
      <c r="C439" s="66">
        <f>SUM(C440)</f>
        <v>330</v>
      </c>
      <c r="D439" s="66">
        <f t="shared" si="22"/>
        <v>98</v>
      </c>
      <c r="E439" s="31">
        <f t="shared" si="23"/>
        <v>42.24</v>
      </c>
    </row>
    <row r="440" spans="1:5" s="1" customFormat="1" ht="18.75" customHeight="1">
      <c r="A440" s="79" t="s">
        <v>403</v>
      </c>
      <c r="B440" s="66">
        <v>232</v>
      </c>
      <c r="C440" s="66">
        <v>330</v>
      </c>
      <c r="D440" s="66">
        <f t="shared" si="22"/>
        <v>98</v>
      </c>
      <c r="E440" s="31">
        <f t="shared" si="23"/>
        <v>42.24</v>
      </c>
    </row>
    <row r="441" spans="1:5" s="1" customFormat="1" ht="18.75" customHeight="1">
      <c r="A441" s="78" t="s">
        <v>404</v>
      </c>
      <c r="B441" s="66">
        <f>SUM(B442:B443)</f>
        <v>602</v>
      </c>
      <c r="C441" s="66">
        <f>SUM(C442:C443)</f>
        <v>924</v>
      </c>
      <c r="D441" s="66">
        <f t="shared" si="22"/>
        <v>322</v>
      </c>
      <c r="E441" s="31">
        <f t="shared" si="23"/>
        <v>53.49</v>
      </c>
    </row>
    <row r="442" spans="1:5" s="1" customFormat="1" ht="18.75" customHeight="1">
      <c r="A442" s="79" t="s">
        <v>405</v>
      </c>
      <c r="B442" s="66">
        <v>530</v>
      </c>
      <c r="C442" s="66"/>
      <c r="D442" s="66">
        <f t="shared" si="22"/>
        <v>-530</v>
      </c>
      <c r="E442" s="31">
        <f t="shared" si="23"/>
        <v>-100</v>
      </c>
    </row>
    <row r="443" spans="1:5" s="1" customFormat="1" ht="18.75" customHeight="1">
      <c r="A443" s="79" t="s">
        <v>406</v>
      </c>
      <c r="B443" s="66">
        <v>72</v>
      </c>
      <c r="C443" s="66">
        <v>924</v>
      </c>
      <c r="D443" s="66">
        <f t="shared" si="22"/>
        <v>852</v>
      </c>
      <c r="E443" s="31">
        <f t="shared" si="23"/>
        <v>1183.33</v>
      </c>
    </row>
    <row r="444" spans="1:5" s="1" customFormat="1" ht="18.75" customHeight="1">
      <c r="A444" s="78" t="s">
        <v>407</v>
      </c>
      <c r="B444" s="66">
        <f>SUM(B445)</f>
        <v>1419</v>
      </c>
      <c r="C444" s="66">
        <f>SUM(C445)</f>
        <v>1514</v>
      </c>
      <c r="D444" s="66">
        <f t="shared" si="22"/>
        <v>95</v>
      </c>
      <c r="E444" s="31">
        <f t="shared" si="23"/>
        <v>6.69</v>
      </c>
    </row>
    <row r="445" spans="1:5" s="1" customFormat="1" ht="18.75" customHeight="1">
      <c r="A445" s="79" t="s">
        <v>408</v>
      </c>
      <c r="B445" s="66">
        <v>1419</v>
      </c>
      <c r="C445" s="66">
        <v>1514</v>
      </c>
      <c r="D445" s="66">
        <f t="shared" si="22"/>
        <v>95</v>
      </c>
      <c r="E445" s="31">
        <f t="shared" si="23"/>
        <v>6.69</v>
      </c>
    </row>
    <row r="446" spans="1:5" s="1" customFormat="1" ht="18.75" customHeight="1">
      <c r="A446" s="78" t="s">
        <v>409</v>
      </c>
      <c r="B446" s="66">
        <f>SUM(B447)</f>
        <v>42</v>
      </c>
      <c r="C446" s="66">
        <f>SUM(C447)</f>
        <v>42</v>
      </c>
      <c r="D446" s="66">
        <f t="shared" si="22"/>
        <v>0</v>
      </c>
      <c r="E446" s="31">
        <f t="shared" si="23"/>
        <v>0</v>
      </c>
    </row>
    <row r="447" spans="1:5" s="1" customFormat="1" ht="18.75" customHeight="1">
      <c r="A447" s="79" t="s">
        <v>410</v>
      </c>
      <c r="B447" s="66">
        <v>42</v>
      </c>
      <c r="C447" s="66">
        <v>42</v>
      </c>
      <c r="D447" s="66">
        <f t="shared" si="22"/>
        <v>0</v>
      </c>
      <c r="E447" s="31">
        <f t="shared" si="23"/>
        <v>0</v>
      </c>
    </row>
    <row r="448" spans="1:5" s="1" customFormat="1" ht="18.75" customHeight="1">
      <c r="A448" s="78" t="s">
        <v>411</v>
      </c>
      <c r="B448" s="66">
        <f>SUM(B449)</f>
        <v>10102</v>
      </c>
      <c r="C448" s="66">
        <f>SUM(C449)</f>
        <v>23561</v>
      </c>
      <c r="D448" s="66">
        <f t="shared" si="22"/>
        <v>13459</v>
      </c>
      <c r="E448" s="31">
        <f t="shared" si="23"/>
        <v>133.23</v>
      </c>
    </row>
    <row r="449" spans="1:5" s="1" customFormat="1" ht="18.75" customHeight="1">
      <c r="A449" s="79" t="s">
        <v>412</v>
      </c>
      <c r="B449" s="66">
        <v>10102</v>
      </c>
      <c r="C449" s="66">
        <v>23561</v>
      </c>
      <c r="D449" s="66">
        <f t="shared" si="22"/>
        <v>13459</v>
      </c>
      <c r="E449" s="31">
        <f t="shared" si="23"/>
        <v>133.23</v>
      </c>
    </row>
    <row r="450" spans="1:6" s="1" customFormat="1" ht="18.75" customHeight="1">
      <c r="A450" s="122" t="s">
        <v>413</v>
      </c>
      <c r="B450" s="66">
        <f>B451+B471+B489+B507+B515+B523+B529+B520</f>
        <v>37023</v>
      </c>
      <c r="C450" s="66">
        <f>C451+C471+C489+C507+C515+C523+C529+C520</f>
        <v>72321</v>
      </c>
      <c r="D450" s="66">
        <f t="shared" si="22"/>
        <v>35298</v>
      </c>
      <c r="E450" s="31">
        <f t="shared" si="23"/>
        <v>95.34</v>
      </c>
      <c r="F450" s="123"/>
    </row>
    <row r="451" spans="1:5" s="1" customFormat="1" ht="18.75" customHeight="1">
      <c r="A451" s="78" t="s">
        <v>414</v>
      </c>
      <c r="B451" s="66">
        <f>SUM(B452:B470)</f>
        <v>7349</v>
      </c>
      <c r="C451" s="66">
        <f>SUM(C452:C470)</f>
        <v>8631</v>
      </c>
      <c r="D451" s="66">
        <f t="shared" si="22"/>
        <v>1282</v>
      </c>
      <c r="E451" s="31">
        <f t="shared" si="23"/>
        <v>17.44</v>
      </c>
    </row>
    <row r="452" spans="1:5" s="1" customFormat="1" ht="18.75" customHeight="1">
      <c r="A452" s="79" t="s">
        <v>47</v>
      </c>
      <c r="B452" s="66">
        <v>528</v>
      </c>
      <c r="C452" s="66">
        <v>454</v>
      </c>
      <c r="D452" s="66">
        <f t="shared" si="22"/>
        <v>-74</v>
      </c>
      <c r="E452" s="31">
        <f t="shared" si="23"/>
        <v>-14.02</v>
      </c>
    </row>
    <row r="453" spans="1:5" s="1" customFormat="1" ht="18.75" customHeight="1">
      <c r="A453" s="79" t="s">
        <v>48</v>
      </c>
      <c r="B453" s="66">
        <v>73</v>
      </c>
      <c r="C453" s="66">
        <v>60</v>
      </c>
      <c r="D453" s="66">
        <f t="shared" si="22"/>
        <v>-13</v>
      </c>
      <c r="E453" s="31">
        <f t="shared" si="23"/>
        <v>-17.81</v>
      </c>
    </row>
    <row r="454" spans="1:5" s="1" customFormat="1" ht="18.75" customHeight="1">
      <c r="A454" s="79" t="s">
        <v>61</v>
      </c>
      <c r="B454" s="66">
        <v>4098</v>
      </c>
      <c r="C454" s="66">
        <v>3989</v>
      </c>
      <c r="D454" s="66">
        <f t="shared" si="22"/>
        <v>-109</v>
      </c>
      <c r="E454" s="31">
        <f t="shared" si="23"/>
        <v>-2.66</v>
      </c>
    </row>
    <row r="455" spans="1:5" s="1" customFormat="1" ht="18.75" customHeight="1">
      <c r="A455" s="79" t="s">
        <v>415</v>
      </c>
      <c r="B455" s="66">
        <v>31</v>
      </c>
      <c r="C455" s="66"/>
      <c r="D455" s="66">
        <f t="shared" si="22"/>
        <v>-31</v>
      </c>
      <c r="E455" s="31">
        <f t="shared" si="23"/>
        <v>-100</v>
      </c>
    </row>
    <row r="456" spans="1:5" s="1" customFormat="1" ht="18.75" customHeight="1">
      <c r="A456" s="79" t="s">
        <v>416</v>
      </c>
      <c r="B456" s="66">
        <v>111</v>
      </c>
      <c r="C456" s="66">
        <v>140</v>
      </c>
      <c r="D456" s="66">
        <f t="shared" si="22"/>
        <v>29</v>
      </c>
      <c r="E456" s="31">
        <f t="shared" si="23"/>
        <v>26.13</v>
      </c>
    </row>
    <row r="457" spans="1:5" s="1" customFormat="1" ht="18.75" customHeight="1">
      <c r="A457" s="69" t="s">
        <v>417</v>
      </c>
      <c r="B457" s="66"/>
      <c r="C457" s="66"/>
      <c r="D457" s="66">
        <f t="shared" si="22"/>
        <v>0</v>
      </c>
      <c r="E457" s="31">
        <f t="shared" si="23"/>
        <v>0</v>
      </c>
    </row>
    <row r="458" spans="1:5" s="1" customFormat="1" ht="18.75" customHeight="1">
      <c r="A458" s="69" t="s">
        <v>418</v>
      </c>
      <c r="B458" s="66"/>
      <c r="C458" s="66"/>
      <c r="D458" s="66">
        <f t="shared" si="22"/>
        <v>0</v>
      </c>
      <c r="E458" s="31">
        <f t="shared" si="23"/>
        <v>0</v>
      </c>
    </row>
    <row r="459" spans="1:5" s="1" customFormat="1" ht="18.75" customHeight="1">
      <c r="A459" s="79" t="s">
        <v>419</v>
      </c>
      <c r="B459" s="66"/>
      <c r="C459" s="66"/>
      <c r="D459" s="66">
        <f t="shared" si="22"/>
        <v>0</v>
      </c>
      <c r="E459" s="31">
        <f t="shared" si="23"/>
        <v>0</v>
      </c>
    </row>
    <row r="460" spans="1:5" s="1" customFormat="1" ht="18.75" customHeight="1">
      <c r="A460" s="79" t="s">
        <v>420</v>
      </c>
      <c r="B460" s="66"/>
      <c r="C460" s="66"/>
      <c r="D460" s="66">
        <f t="shared" si="22"/>
        <v>0</v>
      </c>
      <c r="E460" s="31">
        <f t="shared" si="23"/>
        <v>0</v>
      </c>
    </row>
    <row r="461" spans="1:5" s="1" customFormat="1" ht="18.75" customHeight="1">
      <c r="A461" s="79" t="s">
        <v>421</v>
      </c>
      <c r="B461" s="66"/>
      <c r="C461" s="66">
        <v>185</v>
      </c>
      <c r="D461" s="66">
        <f t="shared" si="22"/>
        <v>185</v>
      </c>
      <c r="E461" s="31">
        <f t="shared" si="23"/>
        <v>0</v>
      </c>
    </row>
    <row r="462" spans="1:5" s="1" customFormat="1" ht="18.75" customHeight="1">
      <c r="A462" s="79" t="s">
        <v>422</v>
      </c>
      <c r="B462" s="66">
        <v>200</v>
      </c>
      <c r="C462" s="66">
        <v>70</v>
      </c>
      <c r="D462" s="66">
        <f t="shared" si="22"/>
        <v>-130</v>
      </c>
      <c r="E462" s="31">
        <f t="shared" si="23"/>
        <v>-65</v>
      </c>
    </row>
    <row r="463" spans="1:5" s="1" customFormat="1" ht="18.75" customHeight="1">
      <c r="A463" s="79" t="s">
        <v>423</v>
      </c>
      <c r="B463" s="66"/>
      <c r="C463" s="66"/>
      <c r="D463" s="66">
        <f t="shared" si="22"/>
        <v>0</v>
      </c>
      <c r="E463" s="31">
        <f t="shared" si="23"/>
        <v>0</v>
      </c>
    </row>
    <row r="464" spans="1:5" s="1" customFormat="1" ht="18.75" customHeight="1">
      <c r="A464" s="79" t="s">
        <v>424</v>
      </c>
      <c r="B464" s="66"/>
      <c r="C464" s="66"/>
      <c r="D464" s="66">
        <f t="shared" si="22"/>
        <v>0</v>
      </c>
      <c r="E464" s="31">
        <f t="shared" si="23"/>
        <v>0</v>
      </c>
    </row>
    <row r="465" spans="1:5" s="1" customFormat="1" ht="18.75" customHeight="1">
      <c r="A465" s="69" t="s">
        <v>425</v>
      </c>
      <c r="B465" s="66"/>
      <c r="C465" s="66"/>
      <c r="D465" s="66">
        <f t="shared" si="22"/>
        <v>0</v>
      </c>
      <c r="E465" s="31">
        <f t="shared" si="23"/>
        <v>0</v>
      </c>
    </row>
    <row r="466" spans="1:5" s="1" customFormat="1" ht="18.75" customHeight="1">
      <c r="A466" s="79" t="s">
        <v>426</v>
      </c>
      <c r="B466" s="66">
        <v>423</v>
      </c>
      <c r="C466" s="66"/>
      <c r="D466" s="66">
        <f t="shared" si="22"/>
        <v>-423</v>
      </c>
      <c r="E466" s="31">
        <f t="shared" si="23"/>
        <v>-100</v>
      </c>
    </row>
    <row r="467" spans="1:5" s="1" customFormat="1" ht="18.75" customHeight="1">
      <c r="A467" s="79" t="s">
        <v>427</v>
      </c>
      <c r="B467" s="66">
        <v>350</v>
      </c>
      <c r="C467" s="66">
        <v>701</v>
      </c>
      <c r="D467" s="66">
        <f t="shared" si="22"/>
        <v>351</v>
      </c>
      <c r="E467" s="31">
        <f t="shared" si="23"/>
        <v>100.29</v>
      </c>
    </row>
    <row r="468" spans="1:5" s="1" customFormat="1" ht="18.75" customHeight="1">
      <c r="A468" s="79" t="s">
        <v>428</v>
      </c>
      <c r="B468" s="66">
        <v>119</v>
      </c>
      <c r="C468" s="66"/>
      <c r="D468" s="66">
        <f t="shared" si="22"/>
        <v>-119</v>
      </c>
      <c r="E468" s="31">
        <f t="shared" si="23"/>
        <v>-100</v>
      </c>
    </row>
    <row r="469" spans="1:5" s="1" customFormat="1" ht="18.75" customHeight="1">
      <c r="A469" s="79" t="s">
        <v>429</v>
      </c>
      <c r="B469" s="66">
        <v>330</v>
      </c>
      <c r="C469" s="66">
        <v>232</v>
      </c>
      <c r="D469" s="66">
        <f t="shared" si="22"/>
        <v>-98</v>
      </c>
      <c r="E469" s="31">
        <f t="shared" si="23"/>
        <v>-29.7</v>
      </c>
    </row>
    <row r="470" spans="1:5" s="1" customFormat="1" ht="18.75" customHeight="1">
      <c r="A470" s="79" t="s">
        <v>430</v>
      </c>
      <c r="B470" s="66">
        <v>1086</v>
      </c>
      <c r="C470" s="66">
        <v>2800</v>
      </c>
      <c r="D470" s="66">
        <f t="shared" si="22"/>
        <v>1714</v>
      </c>
      <c r="E470" s="31">
        <f t="shared" si="23"/>
        <v>157.83</v>
      </c>
    </row>
    <row r="471" spans="1:5" s="1" customFormat="1" ht="18.75" customHeight="1">
      <c r="A471" s="78" t="s">
        <v>431</v>
      </c>
      <c r="B471" s="66">
        <f>SUM(B472:B488)</f>
        <v>3507</v>
      </c>
      <c r="C471" s="66">
        <f>SUM(C472:C488)</f>
        <v>4144</v>
      </c>
      <c r="D471" s="66">
        <f t="shared" si="22"/>
        <v>637</v>
      </c>
      <c r="E471" s="31">
        <f t="shared" si="23"/>
        <v>18.16</v>
      </c>
    </row>
    <row r="472" spans="1:5" s="1" customFormat="1" ht="18.75" customHeight="1">
      <c r="A472" s="79" t="s">
        <v>47</v>
      </c>
      <c r="B472" s="66">
        <v>748</v>
      </c>
      <c r="C472" s="66">
        <v>692</v>
      </c>
      <c r="D472" s="66">
        <f t="shared" si="22"/>
        <v>-56</v>
      </c>
      <c r="E472" s="31">
        <f t="shared" si="23"/>
        <v>-7.49</v>
      </c>
    </row>
    <row r="473" spans="1:5" s="1" customFormat="1" ht="18.75" customHeight="1">
      <c r="A473" s="79" t="s">
        <v>48</v>
      </c>
      <c r="B473" s="66">
        <v>45</v>
      </c>
      <c r="C473" s="66"/>
      <c r="D473" s="66">
        <f t="shared" si="22"/>
        <v>-45</v>
      </c>
      <c r="E473" s="31">
        <f t="shared" si="23"/>
        <v>-100</v>
      </c>
    </row>
    <row r="474" spans="1:5" s="1" customFormat="1" ht="18.75" customHeight="1">
      <c r="A474" s="79" t="s">
        <v>432</v>
      </c>
      <c r="B474" s="66">
        <v>1841</v>
      </c>
      <c r="C474" s="66">
        <v>1642</v>
      </c>
      <c r="D474" s="66">
        <f t="shared" si="22"/>
        <v>-199</v>
      </c>
      <c r="E474" s="31">
        <f t="shared" si="23"/>
        <v>-10.81</v>
      </c>
    </row>
    <row r="475" spans="1:5" s="1" customFormat="1" ht="18.75" customHeight="1">
      <c r="A475" s="69" t="s">
        <v>433</v>
      </c>
      <c r="B475" s="66">
        <v>250</v>
      </c>
      <c r="C475" s="66"/>
      <c r="D475" s="66">
        <f t="shared" si="22"/>
        <v>-250</v>
      </c>
      <c r="E475" s="31">
        <f t="shared" si="23"/>
        <v>-100</v>
      </c>
    </row>
    <row r="476" spans="1:5" s="1" customFormat="1" ht="18.75" customHeight="1">
      <c r="A476" s="69" t="s">
        <v>434</v>
      </c>
      <c r="B476" s="66"/>
      <c r="C476" s="66">
        <v>4</v>
      </c>
      <c r="D476" s="66">
        <f t="shared" si="22"/>
        <v>4</v>
      </c>
      <c r="E476" s="31">
        <f t="shared" si="23"/>
        <v>0</v>
      </c>
    </row>
    <row r="477" spans="1:5" s="1" customFormat="1" ht="18.75" customHeight="1">
      <c r="A477" s="69" t="s">
        <v>435</v>
      </c>
      <c r="B477" s="66"/>
      <c r="C477" s="66"/>
      <c r="D477" s="66">
        <f t="shared" si="22"/>
        <v>0</v>
      </c>
      <c r="E477" s="31">
        <f t="shared" si="23"/>
        <v>0</v>
      </c>
    </row>
    <row r="478" spans="1:5" s="1" customFormat="1" ht="18.75" customHeight="1">
      <c r="A478" s="79" t="s">
        <v>436</v>
      </c>
      <c r="B478" s="66"/>
      <c r="C478" s="66">
        <v>340</v>
      </c>
      <c r="D478" s="66">
        <f t="shared" si="22"/>
        <v>340</v>
      </c>
      <c r="E478" s="31">
        <f t="shared" si="23"/>
        <v>0</v>
      </c>
    </row>
    <row r="479" spans="1:5" s="1" customFormat="1" ht="18.75" customHeight="1">
      <c r="A479" s="69" t="s">
        <v>437</v>
      </c>
      <c r="B479" s="66"/>
      <c r="C479" s="66"/>
      <c r="D479" s="66">
        <f t="shared" si="22"/>
        <v>0</v>
      </c>
      <c r="E479" s="31">
        <f t="shared" si="23"/>
        <v>0</v>
      </c>
    </row>
    <row r="480" spans="1:5" s="1" customFormat="1" ht="18.75" customHeight="1">
      <c r="A480" s="69" t="s">
        <v>438</v>
      </c>
      <c r="B480" s="66">
        <v>15</v>
      </c>
      <c r="C480" s="66"/>
      <c r="D480" s="66"/>
      <c r="E480" s="31"/>
    </row>
    <row r="481" spans="1:5" s="1" customFormat="1" ht="18.75" customHeight="1">
      <c r="A481" s="69" t="s">
        <v>439</v>
      </c>
      <c r="B481" s="66"/>
      <c r="C481" s="66"/>
      <c r="D481" s="66">
        <f aca="true" t="shared" si="24" ref="D481:D546">C481-B481</f>
        <v>0</v>
      </c>
      <c r="E481" s="31">
        <f aca="true" t="shared" si="25" ref="E481:E545">IF(B481=0,0,ROUND((C481-B481)/B481*100,2))</f>
        <v>0</v>
      </c>
    </row>
    <row r="482" spans="1:5" s="1" customFormat="1" ht="18.75" customHeight="1">
      <c r="A482" s="69" t="s">
        <v>440</v>
      </c>
      <c r="B482" s="66"/>
      <c r="C482" s="66"/>
      <c r="D482" s="66">
        <f t="shared" si="24"/>
        <v>0</v>
      </c>
      <c r="E482" s="31">
        <f t="shared" si="25"/>
        <v>0</v>
      </c>
    </row>
    <row r="483" spans="1:5" s="1" customFormat="1" ht="18.75" customHeight="1">
      <c r="A483" s="69" t="s">
        <v>441</v>
      </c>
      <c r="B483" s="66"/>
      <c r="C483" s="66"/>
      <c r="D483" s="66">
        <f t="shared" si="24"/>
        <v>0</v>
      </c>
      <c r="E483" s="31">
        <f t="shared" si="25"/>
        <v>0</v>
      </c>
    </row>
    <row r="484" spans="1:5" s="1" customFormat="1" ht="18.75" customHeight="1">
      <c r="A484" s="69" t="s">
        <v>442</v>
      </c>
      <c r="B484" s="66"/>
      <c r="C484" s="66">
        <v>53</v>
      </c>
      <c r="D484" s="66">
        <f t="shared" si="24"/>
        <v>53</v>
      </c>
      <c r="E484" s="31">
        <f t="shared" si="25"/>
        <v>0</v>
      </c>
    </row>
    <row r="485" spans="1:5" s="1" customFormat="1" ht="18.75" customHeight="1">
      <c r="A485" s="79" t="s">
        <v>443</v>
      </c>
      <c r="B485" s="66"/>
      <c r="C485" s="66"/>
      <c r="D485" s="66">
        <f t="shared" si="24"/>
        <v>0</v>
      </c>
      <c r="E485" s="31">
        <f t="shared" si="25"/>
        <v>0</v>
      </c>
    </row>
    <row r="486" spans="1:5" s="1" customFormat="1" ht="18.75" customHeight="1">
      <c r="A486" s="79" t="s">
        <v>444</v>
      </c>
      <c r="B486" s="66"/>
      <c r="C486" s="66"/>
      <c r="D486" s="66">
        <f t="shared" si="24"/>
        <v>0</v>
      </c>
      <c r="E486" s="31">
        <f t="shared" si="25"/>
        <v>0</v>
      </c>
    </row>
    <row r="487" spans="1:5" s="1" customFormat="1" ht="18.75" customHeight="1">
      <c r="A487" s="79" t="s">
        <v>445</v>
      </c>
      <c r="B487" s="66">
        <v>568</v>
      </c>
      <c r="C487" s="66">
        <v>417</v>
      </c>
      <c r="D487" s="66">
        <f t="shared" si="24"/>
        <v>-151</v>
      </c>
      <c r="E487" s="31">
        <f t="shared" si="25"/>
        <v>-26.58</v>
      </c>
    </row>
    <row r="488" spans="1:5" s="1" customFormat="1" ht="18.75" customHeight="1">
      <c r="A488" s="79" t="s">
        <v>446</v>
      </c>
      <c r="B488" s="66">
        <v>40</v>
      </c>
      <c r="C488" s="66">
        <v>996</v>
      </c>
      <c r="D488" s="66">
        <f t="shared" si="24"/>
        <v>956</v>
      </c>
      <c r="E488" s="31">
        <f t="shared" si="25"/>
        <v>2390</v>
      </c>
    </row>
    <row r="489" spans="1:5" s="1" customFormat="1" ht="18.75" customHeight="1">
      <c r="A489" s="78" t="s">
        <v>447</v>
      </c>
      <c r="B489" s="66">
        <f>SUM(B490:B506)</f>
        <v>2960</v>
      </c>
      <c r="C489" s="66">
        <f>SUM(C490:C506)</f>
        <v>7344</v>
      </c>
      <c r="D489" s="66">
        <f>SUM(D490:D506)</f>
        <v>4667</v>
      </c>
      <c r="E489" s="66">
        <f>SUM(E490:E506)</f>
        <v>12223.11</v>
      </c>
    </row>
    <row r="490" spans="1:5" s="1" customFormat="1" ht="18.75" customHeight="1">
      <c r="A490" s="79" t="s">
        <v>47</v>
      </c>
      <c r="B490" s="66">
        <v>218</v>
      </c>
      <c r="C490" s="66">
        <v>134</v>
      </c>
      <c r="D490" s="66">
        <f t="shared" si="24"/>
        <v>-84</v>
      </c>
      <c r="E490" s="31">
        <f t="shared" si="25"/>
        <v>-38.53</v>
      </c>
    </row>
    <row r="491" spans="1:5" s="1" customFormat="1" ht="18.75" customHeight="1">
      <c r="A491" s="79" t="s">
        <v>48</v>
      </c>
      <c r="B491" s="66">
        <v>17</v>
      </c>
      <c r="C491" s="66"/>
      <c r="D491" s="66">
        <f t="shared" si="24"/>
        <v>-17</v>
      </c>
      <c r="E491" s="31">
        <f t="shared" si="25"/>
        <v>-100</v>
      </c>
    </row>
    <row r="492" spans="1:5" s="1" customFormat="1" ht="18.75" customHeight="1">
      <c r="A492" s="79" t="s">
        <v>57</v>
      </c>
      <c r="B492" s="66">
        <v>1168</v>
      </c>
      <c r="C492" s="66">
        <v>1571</v>
      </c>
      <c r="D492" s="66">
        <f t="shared" si="24"/>
        <v>403</v>
      </c>
      <c r="E492" s="31">
        <f t="shared" si="25"/>
        <v>34.5</v>
      </c>
    </row>
    <row r="493" spans="1:5" s="1" customFormat="1" ht="18.75" customHeight="1">
      <c r="A493" s="79" t="s">
        <v>448</v>
      </c>
      <c r="B493" s="66">
        <v>483</v>
      </c>
      <c r="C493" s="66">
        <v>771</v>
      </c>
      <c r="D493" s="66">
        <f t="shared" si="24"/>
        <v>288</v>
      </c>
      <c r="E493" s="31">
        <f t="shared" si="25"/>
        <v>59.63</v>
      </c>
    </row>
    <row r="494" spans="1:5" s="1" customFormat="1" ht="18.75" customHeight="1">
      <c r="A494" s="79" t="s">
        <v>449</v>
      </c>
      <c r="B494" s="66"/>
      <c r="C494" s="66"/>
      <c r="D494" s="66">
        <f t="shared" si="24"/>
        <v>0</v>
      </c>
      <c r="E494" s="31">
        <f t="shared" si="25"/>
        <v>0</v>
      </c>
    </row>
    <row r="495" spans="1:5" s="1" customFormat="1" ht="18.75" customHeight="1">
      <c r="A495" s="79" t="s">
        <v>450</v>
      </c>
      <c r="B495" s="66"/>
      <c r="C495" s="66"/>
      <c r="D495" s="66">
        <f t="shared" si="24"/>
        <v>0</v>
      </c>
      <c r="E495" s="31">
        <f t="shared" si="25"/>
        <v>0</v>
      </c>
    </row>
    <row r="496" spans="1:5" s="1" customFormat="1" ht="18.75" customHeight="1">
      <c r="A496" s="79" t="s">
        <v>451</v>
      </c>
      <c r="B496" s="66">
        <v>270</v>
      </c>
      <c r="C496" s="66"/>
      <c r="D496" s="66"/>
      <c r="E496" s="31"/>
    </row>
    <row r="497" spans="1:5" s="1" customFormat="1" ht="18.75" customHeight="1">
      <c r="A497" s="79" t="s">
        <v>452</v>
      </c>
      <c r="B497" s="66"/>
      <c r="C497" s="66"/>
      <c r="D497" s="66">
        <f t="shared" si="24"/>
        <v>0</v>
      </c>
      <c r="E497" s="31">
        <f t="shared" si="25"/>
        <v>0</v>
      </c>
    </row>
    <row r="498" spans="1:5" s="1" customFormat="1" ht="18.75" customHeight="1">
      <c r="A498" s="79" t="s">
        <v>453</v>
      </c>
      <c r="B498" s="66"/>
      <c r="C498" s="66"/>
      <c r="D498" s="66">
        <f t="shared" si="24"/>
        <v>0</v>
      </c>
      <c r="E498" s="31">
        <f t="shared" si="25"/>
        <v>0</v>
      </c>
    </row>
    <row r="499" spans="1:5" s="1" customFormat="1" ht="18.75" customHeight="1">
      <c r="A499" s="79" t="s">
        <v>454</v>
      </c>
      <c r="B499" s="66">
        <v>54</v>
      </c>
      <c r="C499" s="66">
        <v>2612</v>
      </c>
      <c r="D499" s="66">
        <f t="shared" si="24"/>
        <v>2558</v>
      </c>
      <c r="E499" s="31">
        <f t="shared" si="25"/>
        <v>4737.04</v>
      </c>
    </row>
    <row r="500" spans="1:5" s="1" customFormat="1" ht="18.75" customHeight="1">
      <c r="A500" s="79" t="s">
        <v>455</v>
      </c>
      <c r="B500" s="66">
        <v>29</v>
      </c>
      <c r="C500" s="66"/>
      <c r="D500" s="66">
        <f t="shared" si="24"/>
        <v>-29</v>
      </c>
      <c r="E500" s="31">
        <f t="shared" si="25"/>
        <v>-100</v>
      </c>
    </row>
    <row r="501" spans="1:5" s="1" customFormat="1" ht="18.75" customHeight="1">
      <c r="A501" s="79" t="s">
        <v>456</v>
      </c>
      <c r="B501" s="66"/>
      <c r="C501" s="66">
        <v>1233</v>
      </c>
      <c r="D501" s="66">
        <f t="shared" si="24"/>
        <v>1233</v>
      </c>
      <c r="E501" s="31">
        <f t="shared" si="25"/>
        <v>0</v>
      </c>
    </row>
    <row r="502" spans="1:5" s="1" customFormat="1" ht="18.75" customHeight="1">
      <c r="A502" s="79" t="s">
        <v>457</v>
      </c>
      <c r="B502" s="66">
        <v>703</v>
      </c>
      <c r="C502" s="66">
        <v>636</v>
      </c>
      <c r="D502" s="66">
        <f t="shared" si="24"/>
        <v>-67</v>
      </c>
      <c r="E502" s="31">
        <f t="shared" si="25"/>
        <v>-9.53</v>
      </c>
    </row>
    <row r="503" spans="1:5" s="1" customFormat="1" ht="18.75" customHeight="1">
      <c r="A503" s="79" t="s">
        <v>458</v>
      </c>
      <c r="B503" s="66"/>
      <c r="C503" s="66"/>
      <c r="D503" s="66">
        <f t="shared" si="24"/>
        <v>0</v>
      </c>
      <c r="E503" s="31">
        <f t="shared" si="25"/>
        <v>0</v>
      </c>
    </row>
    <row r="504" spans="1:5" s="1" customFormat="1" ht="18.75" customHeight="1">
      <c r="A504" s="79" t="s">
        <v>459</v>
      </c>
      <c r="B504" s="66"/>
      <c r="C504" s="66"/>
      <c r="D504" s="66">
        <f t="shared" si="24"/>
        <v>0</v>
      </c>
      <c r="E504" s="31">
        <f t="shared" si="25"/>
        <v>0</v>
      </c>
    </row>
    <row r="505" spans="1:5" s="1" customFormat="1" ht="18.75" customHeight="1">
      <c r="A505" s="79" t="s">
        <v>460</v>
      </c>
      <c r="B505" s="66">
        <v>5</v>
      </c>
      <c r="C505" s="66">
        <v>387</v>
      </c>
      <c r="D505" s="66">
        <f t="shared" si="24"/>
        <v>382</v>
      </c>
      <c r="E505" s="31">
        <f t="shared" si="25"/>
        <v>7640</v>
      </c>
    </row>
    <row r="506" spans="1:5" s="1" customFormat="1" ht="18.75" customHeight="1">
      <c r="A506" s="79" t="s">
        <v>461</v>
      </c>
      <c r="B506" s="66">
        <v>13</v>
      </c>
      <c r="C506" s="66"/>
      <c r="D506" s="66"/>
      <c r="E506" s="31"/>
    </row>
    <row r="507" spans="1:5" s="1" customFormat="1" ht="18.75" customHeight="1">
      <c r="A507" s="78" t="s">
        <v>462</v>
      </c>
      <c r="B507" s="66">
        <f>SUM(B508:B514)</f>
        <v>16491</v>
      </c>
      <c r="C507" s="66">
        <f>SUM(C508:C514)</f>
        <v>45390</v>
      </c>
      <c r="D507" s="66">
        <f t="shared" si="24"/>
        <v>28899</v>
      </c>
      <c r="E507" s="31">
        <f t="shared" si="25"/>
        <v>175.24</v>
      </c>
    </row>
    <row r="508" spans="1:5" s="1" customFormat="1" ht="18.75" customHeight="1">
      <c r="A508" s="79" t="s">
        <v>47</v>
      </c>
      <c r="B508" s="66">
        <v>154</v>
      </c>
      <c r="C508" s="66">
        <v>145</v>
      </c>
      <c r="D508" s="66">
        <f t="shared" si="24"/>
        <v>-9</v>
      </c>
      <c r="E508" s="31">
        <f t="shared" si="25"/>
        <v>-5.84</v>
      </c>
    </row>
    <row r="509" spans="1:5" s="1" customFormat="1" ht="18.75" customHeight="1">
      <c r="A509" s="79" t="s">
        <v>48</v>
      </c>
      <c r="B509" s="66">
        <v>11</v>
      </c>
      <c r="C509" s="66">
        <v>46</v>
      </c>
      <c r="D509" s="66">
        <f t="shared" si="24"/>
        <v>35</v>
      </c>
      <c r="E509" s="31">
        <f t="shared" si="25"/>
        <v>318.18</v>
      </c>
    </row>
    <row r="510" spans="1:5" s="1" customFormat="1" ht="18.75" customHeight="1">
      <c r="A510" s="79" t="s">
        <v>463</v>
      </c>
      <c r="B510" s="66">
        <v>7728</v>
      </c>
      <c r="C510" s="66">
        <v>31593</v>
      </c>
      <c r="D510" s="66">
        <f t="shared" si="24"/>
        <v>23865</v>
      </c>
      <c r="E510" s="31">
        <f t="shared" si="25"/>
        <v>308.81</v>
      </c>
    </row>
    <row r="511" spans="1:5" s="1" customFormat="1" ht="18.75" customHeight="1">
      <c r="A511" s="79" t="s">
        <v>464</v>
      </c>
      <c r="B511" s="66"/>
      <c r="C511" s="66">
        <v>115</v>
      </c>
      <c r="D511" s="66">
        <f t="shared" si="24"/>
        <v>115</v>
      </c>
      <c r="E511" s="31">
        <f t="shared" si="25"/>
        <v>0</v>
      </c>
    </row>
    <row r="512" spans="1:5" s="1" customFormat="1" ht="18.75" customHeight="1">
      <c r="A512" s="79" t="s">
        <v>465</v>
      </c>
      <c r="B512" s="66"/>
      <c r="C512" s="66">
        <v>53</v>
      </c>
      <c r="D512" s="66">
        <f t="shared" si="24"/>
        <v>53</v>
      </c>
      <c r="E512" s="31">
        <f t="shared" si="25"/>
        <v>0</v>
      </c>
    </row>
    <row r="513" spans="1:5" s="1" customFormat="1" ht="18.75" customHeight="1">
      <c r="A513" s="79" t="s">
        <v>466</v>
      </c>
      <c r="B513" s="66"/>
      <c r="C513" s="66">
        <v>112</v>
      </c>
      <c r="D513" s="66">
        <f t="shared" si="24"/>
        <v>112</v>
      </c>
      <c r="E513" s="31">
        <f t="shared" si="25"/>
        <v>0</v>
      </c>
    </row>
    <row r="514" spans="1:5" s="1" customFormat="1" ht="18.75" customHeight="1">
      <c r="A514" s="79" t="s">
        <v>467</v>
      </c>
      <c r="B514" s="66">
        <v>8598</v>
      </c>
      <c r="C514" s="66">
        <v>13326</v>
      </c>
      <c r="D514" s="66">
        <f t="shared" si="24"/>
        <v>4728</v>
      </c>
      <c r="E514" s="31">
        <f t="shared" si="25"/>
        <v>54.99</v>
      </c>
    </row>
    <row r="515" spans="1:5" s="1" customFormat="1" ht="18.75" customHeight="1">
      <c r="A515" s="78" t="s">
        <v>468</v>
      </c>
      <c r="B515" s="66">
        <f>SUM(B516:B519)</f>
        <v>1841</v>
      </c>
      <c r="C515" s="66">
        <f>SUM(C516:C519)</f>
        <v>1715</v>
      </c>
      <c r="D515" s="66">
        <f t="shared" si="24"/>
        <v>-126</v>
      </c>
      <c r="E515" s="31">
        <f t="shared" si="25"/>
        <v>-6.84</v>
      </c>
    </row>
    <row r="516" spans="1:5" s="1" customFormat="1" ht="18.75" customHeight="1">
      <c r="A516" s="79" t="s">
        <v>212</v>
      </c>
      <c r="B516" s="66"/>
      <c r="C516" s="66">
        <v>35</v>
      </c>
      <c r="D516" s="66">
        <f t="shared" si="24"/>
        <v>35</v>
      </c>
      <c r="E516" s="31">
        <f t="shared" si="25"/>
        <v>0</v>
      </c>
    </row>
    <row r="517" spans="1:5" s="1" customFormat="1" ht="18.75" customHeight="1">
      <c r="A517" s="79" t="s">
        <v>469</v>
      </c>
      <c r="B517" s="66">
        <v>1837</v>
      </c>
      <c r="C517" s="66">
        <v>1494</v>
      </c>
      <c r="D517" s="66">
        <f t="shared" si="24"/>
        <v>-343</v>
      </c>
      <c r="E517" s="31">
        <f t="shared" si="25"/>
        <v>-18.67</v>
      </c>
    </row>
    <row r="518" spans="1:5" s="1" customFormat="1" ht="18.75" customHeight="1">
      <c r="A518" s="79" t="s">
        <v>470</v>
      </c>
      <c r="B518" s="66">
        <v>4</v>
      </c>
      <c r="C518" s="66">
        <v>186</v>
      </c>
      <c r="D518" s="66">
        <f t="shared" si="24"/>
        <v>182</v>
      </c>
      <c r="E518" s="31">
        <f t="shared" si="25"/>
        <v>4550</v>
      </c>
    </row>
    <row r="519" spans="1:5" s="1" customFormat="1" ht="18.75" customHeight="1">
      <c r="A519" s="79" t="s">
        <v>471</v>
      </c>
      <c r="B519" s="66"/>
      <c r="C519" s="66"/>
      <c r="D519" s="66">
        <f t="shared" si="24"/>
        <v>0</v>
      </c>
      <c r="E519" s="31">
        <f t="shared" si="25"/>
        <v>0</v>
      </c>
    </row>
    <row r="520" spans="1:5" s="1" customFormat="1" ht="18.75" customHeight="1">
      <c r="A520" s="78" t="s">
        <v>472</v>
      </c>
      <c r="B520" s="66">
        <f>SUM(B521:B522)</f>
        <v>3621</v>
      </c>
      <c r="C520" s="66">
        <f>SUM(C521:C522)</f>
        <v>4192</v>
      </c>
      <c r="D520" s="66">
        <f t="shared" si="24"/>
        <v>571</v>
      </c>
      <c r="E520" s="31">
        <f t="shared" si="25"/>
        <v>15.77</v>
      </c>
    </row>
    <row r="521" spans="1:5" s="1" customFormat="1" ht="18.75" customHeight="1">
      <c r="A521" s="79" t="s">
        <v>473</v>
      </c>
      <c r="B521" s="66">
        <v>1354</v>
      </c>
      <c r="C521" s="66">
        <v>2220</v>
      </c>
      <c r="D521" s="66">
        <f t="shared" si="24"/>
        <v>866</v>
      </c>
      <c r="E521" s="31">
        <f t="shared" si="25"/>
        <v>63.96</v>
      </c>
    </row>
    <row r="522" spans="1:5" s="1" customFormat="1" ht="18.75" customHeight="1">
      <c r="A522" s="79" t="s">
        <v>474</v>
      </c>
      <c r="B522" s="66">
        <v>2267</v>
      </c>
      <c r="C522" s="66">
        <v>1972</v>
      </c>
      <c r="D522" s="66">
        <f t="shared" si="24"/>
        <v>-295</v>
      </c>
      <c r="E522" s="31">
        <f t="shared" si="25"/>
        <v>-13.01</v>
      </c>
    </row>
    <row r="523" spans="1:5" s="1" customFormat="1" ht="18.75" customHeight="1">
      <c r="A523" s="78" t="s">
        <v>475</v>
      </c>
      <c r="B523" s="66">
        <f>SUM(B524:B528)</f>
        <v>1063</v>
      </c>
      <c r="C523" s="66">
        <f>SUM(C524:C528)</f>
        <v>95</v>
      </c>
      <c r="D523" s="66">
        <f t="shared" si="24"/>
        <v>-968</v>
      </c>
      <c r="E523" s="31">
        <f t="shared" si="25"/>
        <v>-91.06</v>
      </c>
    </row>
    <row r="524" spans="1:5" s="1" customFormat="1" ht="18.75" customHeight="1">
      <c r="A524" s="79" t="s">
        <v>476</v>
      </c>
      <c r="B524" s="66"/>
      <c r="C524" s="66"/>
      <c r="D524" s="66">
        <f t="shared" si="24"/>
        <v>0</v>
      </c>
      <c r="E524" s="31">
        <f t="shared" si="25"/>
        <v>0</v>
      </c>
    </row>
    <row r="525" spans="1:5" s="1" customFormat="1" ht="18.75" customHeight="1">
      <c r="A525" s="69" t="s">
        <v>477</v>
      </c>
      <c r="B525" s="66"/>
      <c r="C525" s="66"/>
      <c r="D525" s="66">
        <f t="shared" si="24"/>
        <v>0</v>
      </c>
      <c r="E525" s="31">
        <f t="shared" si="25"/>
        <v>0</v>
      </c>
    </row>
    <row r="526" spans="1:5" s="1" customFormat="1" ht="18.75" customHeight="1">
      <c r="A526" s="69" t="s">
        <v>478</v>
      </c>
      <c r="B526" s="66">
        <v>546</v>
      </c>
      <c r="C526" s="66"/>
      <c r="D526" s="66">
        <f t="shared" si="24"/>
        <v>-546</v>
      </c>
      <c r="E526" s="31">
        <f t="shared" si="25"/>
        <v>-100</v>
      </c>
    </row>
    <row r="527" spans="1:5" s="1" customFormat="1" ht="18.75" customHeight="1">
      <c r="A527" s="69" t="s">
        <v>479</v>
      </c>
      <c r="B527" s="66">
        <v>517</v>
      </c>
      <c r="C527" s="66">
        <v>95</v>
      </c>
      <c r="D527" s="66">
        <f t="shared" si="24"/>
        <v>-422</v>
      </c>
      <c r="E527" s="31">
        <f t="shared" si="25"/>
        <v>-81.62</v>
      </c>
    </row>
    <row r="528" spans="1:5" s="1" customFormat="1" ht="18.75" customHeight="1">
      <c r="A528" s="79" t="s">
        <v>480</v>
      </c>
      <c r="B528" s="66"/>
      <c r="C528" s="66"/>
      <c r="D528" s="66">
        <f t="shared" si="24"/>
        <v>0</v>
      </c>
      <c r="E528" s="31">
        <f t="shared" si="25"/>
        <v>0</v>
      </c>
    </row>
    <row r="529" spans="1:5" s="1" customFormat="1" ht="18.75" customHeight="1">
      <c r="A529" s="78" t="s">
        <v>481</v>
      </c>
      <c r="B529" s="66">
        <f>SUM(B530)</f>
        <v>191</v>
      </c>
      <c r="C529" s="66">
        <f>SUM(C530)</f>
        <v>810</v>
      </c>
      <c r="D529" s="66">
        <f t="shared" si="24"/>
        <v>619</v>
      </c>
      <c r="E529" s="31">
        <f t="shared" si="25"/>
        <v>324.08</v>
      </c>
    </row>
    <row r="530" spans="1:5" s="1" customFormat="1" ht="18.75" customHeight="1">
      <c r="A530" s="79" t="s">
        <v>482</v>
      </c>
      <c r="B530" s="66">
        <v>191</v>
      </c>
      <c r="C530" s="66">
        <v>810</v>
      </c>
      <c r="D530" s="66">
        <f t="shared" si="24"/>
        <v>619</v>
      </c>
      <c r="E530" s="31">
        <f t="shared" si="25"/>
        <v>324.08</v>
      </c>
    </row>
    <row r="531" spans="1:6" s="1" customFormat="1" ht="18.75" customHeight="1">
      <c r="A531" s="122" t="s">
        <v>483</v>
      </c>
      <c r="B531" s="66">
        <f>B532+B539+B544+B547</f>
        <v>988</v>
      </c>
      <c r="C531" s="66">
        <f>C532+C539+C544+C547</f>
        <v>4016</v>
      </c>
      <c r="D531" s="66">
        <f t="shared" si="24"/>
        <v>3028</v>
      </c>
      <c r="E531" s="31">
        <f t="shared" si="25"/>
        <v>306.48</v>
      </c>
      <c r="F531" s="123"/>
    </row>
    <row r="532" spans="1:5" s="1" customFormat="1" ht="18.75" customHeight="1">
      <c r="A532" s="78" t="s">
        <v>484</v>
      </c>
      <c r="B532" s="66">
        <f>SUM(B533:B538)</f>
        <v>906</v>
      </c>
      <c r="C532" s="66">
        <f>SUM(C533:C538)</f>
        <v>835</v>
      </c>
      <c r="D532" s="66">
        <f t="shared" si="24"/>
        <v>-71</v>
      </c>
      <c r="E532" s="31">
        <f t="shared" si="25"/>
        <v>-7.84</v>
      </c>
    </row>
    <row r="533" spans="1:5" s="1" customFormat="1" ht="18.75" customHeight="1">
      <c r="A533" s="79" t="s">
        <v>47</v>
      </c>
      <c r="B533" s="66">
        <v>241</v>
      </c>
      <c r="C533" s="66">
        <v>354</v>
      </c>
      <c r="D533" s="66">
        <f t="shared" si="24"/>
        <v>113</v>
      </c>
      <c r="E533" s="31">
        <f t="shared" si="25"/>
        <v>46.89</v>
      </c>
    </row>
    <row r="534" spans="1:5" s="1" customFormat="1" ht="18.75" customHeight="1">
      <c r="A534" s="79" t="s">
        <v>48</v>
      </c>
      <c r="B534" s="66">
        <v>32</v>
      </c>
      <c r="C534" s="66">
        <v>1</v>
      </c>
      <c r="D534" s="66">
        <f t="shared" si="24"/>
        <v>-31</v>
      </c>
      <c r="E534" s="31">
        <f t="shared" si="25"/>
        <v>-96.88</v>
      </c>
    </row>
    <row r="535" spans="1:5" s="1" customFormat="1" ht="18.75" customHeight="1">
      <c r="A535" s="79" t="s">
        <v>485</v>
      </c>
      <c r="B535" s="66"/>
      <c r="C535" s="66"/>
      <c r="D535" s="66">
        <f t="shared" si="24"/>
        <v>0</v>
      </c>
      <c r="E535" s="31">
        <f t="shared" si="25"/>
        <v>0</v>
      </c>
    </row>
    <row r="536" spans="1:5" s="1" customFormat="1" ht="18.75" customHeight="1">
      <c r="A536" s="79" t="s">
        <v>486</v>
      </c>
      <c r="B536" s="66">
        <v>295</v>
      </c>
      <c r="C536" s="66">
        <v>286</v>
      </c>
      <c r="D536" s="66">
        <f t="shared" si="24"/>
        <v>-9</v>
      </c>
      <c r="E536" s="31">
        <f t="shared" si="25"/>
        <v>-3.05</v>
      </c>
    </row>
    <row r="537" spans="1:5" s="1" customFormat="1" ht="18.75" customHeight="1">
      <c r="A537" s="79" t="s">
        <v>487</v>
      </c>
      <c r="B537" s="66">
        <v>147</v>
      </c>
      <c r="C537" s="66">
        <v>137</v>
      </c>
      <c r="D537" s="66">
        <f t="shared" si="24"/>
        <v>-10</v>
      </c>
      <c r="E537" s="31">
        <f t="shared" si="25"/>
        <v>-6.8</v>
      </c>
    </row>
    <row r="538" spans="1:5" s="1" customFormat="1" ht="18.75" customHeight="1">
      <c r="A538" s="79" t="s">
        <v>488</v>
      </c>
      <c r="B538" s="66">
        <v>191</v>
      </c>
      <c r="C538" s="66">
        <v>57</v>
      </c>
      <c r="D538" s="66">
        <f t="shared" si="24"/>
        <v>-134</v>
      </c>
      <c r="E538" s="31">
        <f t="shared" si="25"/>
        <v>-70.16</v>
      </c>
    </row>
    <row r="539" spans="1:5" s="1" customFormat="1" ht="18.75" customHeight="1">
      <c r="A539" s="78" t="s">
        <v>489</v>
      </c>
      <c r="B539" s="66">
        <f>SUM(B540:B543)</f>
        <v>51</v>
      </c>
      <c r="C539" s="66">
        <f>SUM(C540:C543)</f>
        <v>671</v>
      </c>
      <c r="D539" s="66">
        <f t="shared" si="24"/>
        <v>620</v>
      </c>
      <c r="E539" s="31">
        <f t="shared" si="25"/>
        <v>1215.69</v>
      </c>
    </row>
    <row r="540" spans="1:5" s="1" customFormat="1" ht="18.75" customHeight="1">
      <c r="A540" s="79" t="s">
        <v>490</v>
      </c>
      <c r="B540" s="66">
        <v>51</v>
      </c>
      <c r="C540" s="66">
        <v>149</v>
      </c>
      <c r="D540" s="66">
        <f t="shared" si="24"/>
        <v>98</v>
      </c>
      <c r="E540" s="31">
        <f t="shared" si="25"/>
        <v>192.16</v>
      </c>
    </row>
    <row r="541" spans="1:5" s="1" customFormat="1" ht="18.75" customHeight="1">
      <c r="A541" s="79" t="s">
        <v>491</v>
      </c>
      <c r="B541" s="66"/>
      <c r="C541" s="66">
        <v>299</v>
      </c>
      <c r="D541" s="66">
        <f t="shared" si="24"/>
        <v>299</v>
      </c>
      <c r="E541" s="31">
        <f t="shared" si="25"/>
        <v>0</v>
      </c>
    </row>
    <row r="542" spans="1:5" s="1" customFormat="1" ht="18.75" customHeight="1">
      <c r="A542" s="79" t="s">
        <v>492</v>
      </c>
      <c r="B542" s="66"/>
      <c r="C542" s="66">
        <v>223</v>
      </c>
      <c r="D542" s="66">
        <f t="shared" si="24"/>
        <v>223</v>
      </c>
      <c r="E542" s="31">
        <f t="shared" si="25"/>
        <v>0</v>
      </c>
    </row>
    <row r="543" spans="1:5" s="1" customFormat="1" ht="18.75" customHeight="1">
      <c r="A543" s="79" t="s">
        <v>493</v>
      </c>
      <c r="B543" s="66"/>
      <c r="C543" s="66"/>
      <c r="D543" s="66">
        <f t="shared" si="24"/>
        <v>0</v>
      </c>
      <c r="E543" s="31">
        <f t="shared" si="25"/>
        <v>0</v>
      </c>
    </row>
    <row r="544" spans="1:5" s="1" customFormat="1" ht="18.75" customHeight="1">
      <c r="A544" s="78" t="s">
        <v>494</v>
      </c>
      <c r="B544" s="66">
        <f>SUM(B545:B546)</f>
        <v>0</v>
      </c>
      <c r="C544" s="66">
        <f>SUM(C545:C546)</f>
        <v>2480</v>
      </c>
      <c r="D544" s="66">
        <f t="shared" si="24"/>
        <v>2480</v>
      </c>
      <c r="E544" s="31">
        <f t="shared" si="25"/>
        <v>0</v>
      </c>
    </row>
    <row r="545" spans="1:5" s="1" customFormat="1" ht="18.75" customHeight="1">
      <c r="A545" s="79" t="s">
        <v>495</v>
      </c>
      <c r="B545" s="66"/>
      <c r="C545" s="66">
        <v>2479</v>
      </c>
      <c r="D545" s="66">
        <f t="shared" si="24"/>
        <v>2479</v>
      </c>
      <c r="E545" s="31">
        <f t="shared" si="25"/>
        <v>0</v>
      </c>
    </row>
    <row r="546" spans="1:5" s="1" customFormat="1" ht="18.75" customHeight="1">
      <c r="A546" s="79" t="s">
        <v>496</v>
      </c>
      <c r="B546" s="66"/>
      <c r="C546" s="66">
        <v>1</v>
      </c>
      <c r="D546" s="66">
        <f t="shared" si="24"/>
        <v>1</v>
      </c>
      <c r="E546" s="31"/>
    </row>
    <row r="547" spans="1:5" s="1" customFormat="1" ht="18.75" customHeight="1">
      <c r="A547" s="78" t="s">
        <v>497</v>
      </c>
      <c r="B547" s="66">
        <f>SUM(B548)</f>
        <v>31</v>
      </c>
      <c r="C547" s="66">
        <f>SUM(C548)</f>
        <v>30</v>
      </c>
      <c r="D547" s="66">
        <f>SUM(D548)</f>
        <v>-1</v>
      </c>
      <c r="E547" s="31">
        <f aca="true" t="shared" si="26" ref="E547:E611">IF(B547=0,0,ROUND((C547-B547)/B547*100,2))</f>
        <v>-3.23</v>
      </c>
    </row>
    <row r="548" spans="1:5" s="1" customFormat="1" ht="18.75" customHeight="1">
      <c r="A548" s="79" t="s">
        <v>498</v>
      </c>
      <c r="B548" s="66">
        <v>31</v>
      </c>
      <c r="C548" s="66">
        <v>30</v>
      </c>
      <c r="D548" s="66">
        <f aca="true" t="shared" si="27" ref="D548:D611">C548-B548</f>
        <v>-1</v>
      </c>
      <c r="E548" s="31">
        <f t="shared" si="26"/>
        <v>-3.23</v>
      </c>
    </row>
    <row r="549" spans="1:6" s="1" customFormat="1" ht="18.75" customHeight="1">
      <c r="A549" s="122" t="s">
        <v>499</v>
      </c>
      <c r="B549" s="95">
        <f>B550+B554+B556+B562+B568+B572</f>
        <v>11202</v>
      </c>
      <c r="C549" s="95">
        <f>C550+C554+C556+C562+C568+C572</f>
        <v>6241</v>
      </c>
      <c r="D549" s="95">
        <f t="shared" si="27"/>
        <v>-4961</v>
      </c>
      <c r="E549" s="31">
        <f t="shared" si="26"/>
        <v>-44.29</v>
      </c>
      <c r="F549" s="123"/>
    </row>
    <row r="550" spans="1:5" s="1" customFormat="1" ht="18.75" customHeight="1">
      <c r="A550" s="78" t="s">
        <v>500</v>
      </c>
      <c r="B550" s="66">
        <f>SUM(B551:B553)</f>
        <v>7390</v>
      </c>
      <c r="C550" s="66">
        <f>SUM(C551:C553)</f>
        <v>5122</v>
      </c>
      <c r="D550" s="66">
        <f t="shared" si="27"/>
        <v>-2268</v>
      </c>
      <c r="E550" s="31">
        <f t="shared" si="26"/>
        <v>-30.69</v>
      </c>
    </row>
    <row r="551" spans="1:5" s="1" customFormat="1" ht="18.75" customHeight="1">
      <c r="A551" s="79" t="s">
        <v>47</v>
      </c>
      <c r="B551" s="66">
        <v>758</v>
      </c>
      <c r="C551" s="66">
        <v>558</v>
      </c>
      <c r="D551" s="66">
        <f t="shared" si="27"/>
        <v>-200</v>
      </c>
      <c r="E551" s="31">
        <f t="shared" si="26"/>
        <v>-26.39</v>
      </c>
    </row>
    <row r="552" spans="1:5" s="1" customFormat="1" ht="18.75" customHeight="1">
      <c r="A552" s="79" t="s">
        <v>48</v>
      </c>
      <c r="B552" s="66"/>
      <c r="C552" s="66"/>
      <c r="D552" s="66">
        <f t="shared" si="27"/>
        <v>0</v>
      </c>
      <c r="E552" s="31">
        <f t="shared" si="26"/>
        <v>0</v>
      </c>
    </row>
    <row r="553" spans="1:5" s="1" customFormat="1" ht="18.75" customHeight="1">
      <c r="A553" s="79" t="s">
        <v>501</v>
      </c>
      <c r="B553" s="66">
        <v>6632</v>
      </c>
      <c r="C553" s="66">
        <v>4564</v>
      </c>
      <c r="D553" s="66">
        <f t="shared" si="27"/>
        <v>-2068</v>
      </c>
      <c r="E553" s="31">
        <f t="shared" si="26"/>
        <v>-31.18</v>
      </c>
    </row>
    <row r="554" spans="1:5" s="1" customFormat="1" ht="18.75" customHeight="1">
      <c r="A554" s="78" t="s">
        <v>502</v>
      </c>
      <c r="B554" s="66">
        <f>SUM(B555)</f>
        <v>0</v>
      </c>
      <c r="C554" s="66">
        <f>SUM(C555)</f>
        <v>0</v>
      </c>
      <c r="D554" s="66">
        <f t="shared" si="27"/>
        <v>0</v>
      </c>
      <c r="E554" s="31">
        <f t="shared" si="26"/>
        <v>0</v>
      </c>
    </row>
    <row r="555" spans="1:5" s="1" customFormat="1" ht="18.75" customHeight="1">
      <c r="A555" s="79" t="s">
        <v>503</v>
      </c>
      <c r="B555" s="66"/>
      <c r="C555" s="66"/>
      <c r="D555" s="66">
        <f t="shared" si="27"/>
        <v>0</v>
      </c>
      <c r="E555" s="31">
        <f t="shared" si="26"/>
        <v>0</v>
      </c>
    </row>
    <row r="556" spans="1:5" s="1" customFormat="1" ht="18.75" customHeight="1">
      <c r="A556" s="78" t="s">
        <v>504</v>
      </c>
      <c r="B556" s="66">
        <f>SUM(B557:B561)</f>
        <v>1758</v>
      </c>
      <c r="C556" s="66">
        <f>SUM(C557:C561)</f>
        <v>99</v>
      </c>
      <c r="D556" s="66">
        <f t="shared" si="27"/>
        <v>-1659</v>
      </c>
      <c r="E556" s="31">
        <f t="shared" si="26"/>
        <v>-94.37</v>
      </c>
    </row>
    <row r="557" spans="1:5" s="1" customFormat="1" ht="18.75" customHeight="1">
      <c r="A557" s="78" t="s">
        <v>156</v>
      </c>
      <c r="B557" s="66">
        <v>107</v>
      </c>
      <c r="C557" s="66">
        <v>99</v>
      </c>
      <c r="D557" s="66">
        <f t="shared" si="27"/>
        <v>-8</v>
      </c>
      <c r="E557" s="31">
        <f t="shared" si="26"/>
        <v>-7.48</v>
      </c>
    </row>
    <row r="558" spans="1:5" s="1" customFormat="1" ht="18.75" customHeight="1">
      <c r="A558" s="79" t="s">
        <v>48</v>
      </c>
      <c r="B558" s="66"/>
      <c r="C558" s="66"/>
      <c r="D558" s="66">
        <f t="shared" si="27"/>
        <v>0</v>
      </c>
      <c r="E558" s="31">
        <f t="shared" si="26"/>
        <v>0</v>
      </c>
    </row>
    <row r="559" spans="1:5" s="1" customFormat="1" ht="18.75" customHeight="1">
      <c r="A559" s="79" t="s">
        <v>505</v>
      </c>
      <c r="B559" s="66"/>
      <c r="C559" s="66"/>
      <c r="D559" s="66">
        <f t="shared" si="27"/>
        <v>0</v>
      </c>
      <c r="E559" s="31">
        <f t="shared" si="26"/>
        <v>0</v>
      </c>
    </row>
    <row r="560" spans="1:5" s="1" customFormat="1" ht="18.75" customHeight="1">
      <c r="A560" s="79" t="s">
        <v>506</v>
      </c>
      <c r="B560" s="66">
        <v>1645</v>
      </c>
      <c r="C560" s="66"/>
      <c r="D560" s="66">
        <f t="shared" si="27"/>
        <v>-1645</v>
      </c>
      <c r="E560" s="31">
        <f t="shared" si="26"/>
        <v>-100</v>
      </c>
    </row>
    <row r="561" spans="1:5" s="1" customFormat="1" ht="18.75" customHeight="1">
      <c r="A561" s="79" t="s">
        <v>507</v>
      </c>
      <c r="B561" s="66">
        <v>6</v>
      </c>
      <c r="C561" s="66"/>
      <c r="D561" s="66">
        <f t="shared" si="27"/>
        <v>-6</v>
      </c>
      <c r="E561" s="31">
        <f t="shared" si="26"/>
        <v>-100</v>
      </c>
    </row>
    <row r="562" spans="1:5" s="1" customFormat="1" ht="18.75" customHeight="1">
      <c r="A562" s="78" t="s">
        <v>508</v>
      </c>
      <c r="B562" s="66">
        <f>SUM(B563:B567)</f>
        <v>1392</v>
      </c>
      <c r="C562" s="66">
        <f>SUM(C563:C567)</f>
        <v>1015</v>
      </c>
      <c r="D562" s="66">
        <f t="shared" si="27"/>
        <v>-377</v>
      </c>
      <c r="E562" s="31">
        <f t="shared" si="26"/>
        <v>-27.08</v>
      </c>
    </row>
    <row r="563" spans="1:5" s="1" customFormat="1" ht="18.75" customHeight="1">
      <c r="A563" s="79" t="s">
        <v>47</v>
      </c>
      <c r="B563" s="66">
        <v>437</v>
      </c>
      <c r="C563" s="66">
        <v>431</v>
      </c>
      <c r="D563" s="66">
        <f t="shared" si="27"/>
        <v>-6</v>
      </c>
      <c r="E563" s="31">
        <f t="shared" si="26"/>
        <v>-1.37</v>
      </c>
    </row>
    <row r="564" spans="1:5" s="1" customFormat="1" ht="18.75" customHeight="1">
      <c r="A564" s="78" t="s">
        <v>142</v>
      </c>
      <c r="B564" s="66">
        <v>65</v>
      </c>
      <c r="C564" s="66"/>
      <c r="D564" s="66">
        <f t="shared" si="27"/>
        <v>-65</v>
      </c>
      <c r="E564" s="31">
        <f t="shared" si="26"/>
        <v>-100</v>
      </c>
    </row>
    <row r="565" spans="1:5" s="1" customFormat="1" ht="18.75" customHeight="1">
      <c r="A565" s="79" t="s">
        <v>509</v>
      </c>
      <c r="B565" s="66">
        <v>20</v>
      </c>
      <c r="C565" s="66"/>
      <c r="D565" s="66">
        <f t="shared" si="27"/>
        <v>-20</v>
      </c>
      <c r="E565" s="31">
        <f t="shared" si="26"/>
        <v>-100</v>
      </c>
    </row>
    <row r="566" spans="1:5" s="1" customFormat="1" ht="18.75" customHeight="1">
      <c r="A566" s="79" t="s">
        <v>510</v>
      </c>
      <c r="B566" s="66"/>
      <c r="C566" s="66"/>
      <c r="D566" s="66">
        <f t="shared" si="27"/>
        <v>0</v>
      </c>
      <c r="E566" s="31">
        <f t="shared" si="26"/>
        <v>0</v>
      </c>
    </row>
    <row r="567" spans="1:5" s="1" customFormat="1" ht="18.75" customHeight="1">
      <c r="A567" s="79" t="s">
        <v>511</v>
      </c>
      <c r="B567" s="66">
        <v>870</v>
      </c>
      <c r="C567" s="66">
        <v>584</v>
      </c>
      <c r="D567" s="66">
        <f t="shared" si="27"/>
        <v>-286</v>
      </c>
      <c r="E567" s="31">
        <f t="shared" si="26"/>
        <v>-32.87</v>
      </c>
    </row>
    <row r="568" spans="1:5" s="1" customFormat="1" ht="18.75" customHeight="1">
      <c r="A568" s="78" t="s">
        <v>512</v>
      </c>
      <c r="B568" s="66">
        <f>SUM(B569:B571)</f>
        <v>662</v>
      </c>
      <c r="C568" s="66">
        <f>SUM(C569:C571)</f>
        <v>5</v>
      </c>
      <c r="D568" s="66">
        <f t="shared" si="27"/>
        <v>-657</v>
      </c>
      <c r="E568" s="31">
        <f t="shared" si="26"/>
        <v>-99.24</v>
      </c>
    </row>
    <row r="569" spans="1:5" s="1" customFormat="1" ht="18.75" customHeight="1">
      <c r="A569" s="79" t="s">
        <v>513</v>
      </c>
      <c r="B569" s="66">
        <v>24</v>
      </c>
      <c r="C569" s="66"/>
      <c r="D569" s="66">
        <f t="shared" si="27"/>
        <v>-24</v>
      </c>
      <c r="E569" s="31">
        <f t="shared" si="26"/>
        <v>-100</v>
      </c>
    </row>
    <row r="570" spans="1:5" s="1" customFormat="1" ht="18.75" customHeight="1">
      <c r="A570" s="79" t="s">
        <v>514</v>
      </c>
      <c r="B570" s="66">
        <v>630</v>
      </c>
      <c r="C570" s="66"/>
      <c r="D570" s="66">
        <f t="shared" si="27"/>
        <v>-630</v>
      </c>
      <c r="E570" s="31">
        <f t="shared" si="26"/>
        <v>-100</v>
      </c>
    </row>
    <row r="571" spans="1:5" s="1" customFormat="1" ht="18.75" customHeight="1">
      <c r="A571" s="78" t="s">
        <v>515</v>
      </c>
      <c r="B571" s="66">
        <v>8</v>
      </c>
      <c r="C571" s="66">
        <v>5</v>
      </c>
      <c r="D571" s="66">
        <f t="shared" si="27"/>
        <v>-3</v>
      </c>
      <c r="E571" s="31">
        <f t="shared" si="26"/>
        <v>-37.5</v>
      </c>
    </row>
    <row r="572" spans="1:5" s="1" customFormat="1" ht="18.75" customHeight="1">
      <c r="A572" s="78" t="s">
        <v>516</v>
      </c>
      <c r="B572" s="66">
        <f>SUM(B573:B575)</f>
        <v>0</v>
      </c>
      <c r="C572" s="66">
        <f>SUM(C573:C575)</f>
        <v>0</v>
      </c>
      <c r="D572" s="66">
        <f t="shared" si="27"/>
        <v>0</v>
      </c>
      <c r="E572" s="31">
        <f t="shared" si="26"/>
        <v>0</v>
      </c>
    </row>
    <row r="573" spans="1:5" s="1" customFormat="1" ht="18.75" customHeight="1">
      <c r="A573" s="79" t="s">
        <v>517</v>
      </c>
      <c r="B573" s="66"/>
      <c r="C573" s="66"/>
      <c r="D573" s="66">
        <f t="shared" si="27"/>
        <v>0</v>
      </c>
      <c r="E573" s="31">
        <f t="shared" si="26"/>
        <v>0</v>
      </c>
    </row>
    <row r="574" spans="1:5" s="1" customFormat="1" ht="18.75" customHeight="1">
      <c r="A574" s="79" t="s">
        <v>518</v>
      </c>
      <c r="B574" s="66"/>
      <c r="C574" s="66"/>
      <c r="D574" s="66">
        <f t="shared" si="27"/>
        <v>0</v>
      </c>
      <c r="E574" s="31">
        <f t="shared" si="26"/>
        <v>0</v>
      </c>
    </row>
    <row r="575" spans="1:5" s="1" customFormat="1" ht="18.75" customHeight="1">
      <c r="A575" s="79" t="s">
        <v>519</v>
      </c>
      <c r="B575" s="66"/>
      <c r="C575" s="66"/>
      <c r="D575" s="66">
        <f t="shared" si="27"/>
        <v>0</v>
      </c>
      <c r="E575" s="31">
        <f t="shared" si="26"/>
        <v>0</v>
      </c>
    </row>
    <row r="576" spans="1:6" s="1" customFormat="1" ht="18.75" customHeight="1">
      <c r="A576" s="122" t="s">
        <v>520</v>
      </c>
      <c r="B576" s="66">
        <f>B577+B581+B586</f>
        <v>468</v>
      </c>
      <c r="C576" s="66">
        <f>C577+C581+C586+C588</f>
        <v>1969</v>
      </c>
      <c r="D576" s="66">
        <f t="shared" si="27"/>
        <v>1501</v>
      </c>
      <c r="E576" s="31">
        <f t="shared" si="26"/>
        <v>320.73</v>
      </c>
      <c r="F576" s="123"/>
    </row>
    <row r="577" spans="1:5" s="1" customFormat="1" ht="18.75" customHeight="1">
      <c r="A577" s="78" t="s">
        <v>521</v>
      </c>
      <c r="B577" s="66">
        <f>SUM(B578:B580)</f>
        <v>352</v>
      </c>
      <c r="C577" s="66">
        <f>SUM(C578:C580)</f>
        <v>311</v>
      </c>
      <c r="D577" s="66">
        <f t="shared" si="27"/>
        <v>-41</v>
      </c>
      <c r="E577" s="31">
        <f t="shared" si="26"/>
        <v>-11.65</v>
      </c>
    </row>
    <row r="578" spans="1:5" s="1" customFormat="1" ht="18.75" customHeight="1">
      <c r="A578" s="79" t="s">
        <v>47</v>
      </c>
      <c r="B578" s="66">
        <v>320</v>
      </c>
      <c r="C578" s="66">
        <v>295</v>
      </c>
      <c r="D578" s="66">
        <f t="shared" si="27"/>
        <v>-25</v>
      </c>
      <c r="E578" s="31">
        <f t="shared" si="26"/>
        <v>-7.81</v>
      </c>
    </row>
    <row r="579" spans="1:5" s="1" customFormat="1" ht="18.75" customHeight="1">
      <c r="A579" s="79" t="s">
        <v>48</v>
      </c>
      <c r="B579" s="66">
        <v>27</v>
      </c>
      <c r="C579" s="66">
        <v>1</v>
      </c>
      <c r="D579" s="66">
        <f t="shared" si="27"/>
        <v>-26</v>
      </c>
      <c r="E579" s="31">
        <f t="shared" si="26"/>
        <v>-96.3</v>
      </c>
    </row>
    <row r="580" spans="1:5" s="1" customFormat="1" ht="18.75" customHeight="1">
      <c r="A580" s="79" t="s">
        <v>522</v>
      </c>
      <c r="B580" s="66">
        <v>5</v>
      </c>
      <c r="C580" s="66">
        <v>15</v>
      </c>
      <c r="D580" s="66">
        <f t="shared" si="27"/>
        <v>10</v>
      </c>
      <c r="E580" s="31">
        <f t="shared" si="26"/>
        <v>200</v>
      </c>
    </row>
    <row r="581" spans="1:5" s="1" customFormat="1" ht="18.75" customHeight="1">
      <c r="A581" s="78" t="s">
        <v>523</v>
      </c>
      <c r="B581" s="66">
        <f>SUM(B582:B585)</f>
        <v>108</v>
      </c>
      <c r="C581" s="66">
        <f>SUM(C582:C585)</f>
        <v>155</v>
      </c>
      <c r="D581" s="66">
        <f t="shared" si="27"/>
        <v>47</v>
      </c>
      <c r="E581" s="31">
        <f t="shared" si="26"/>
        <v>43.52</v>
      </c>
    </row>
    <row r="582" spans="1:5" s="1" customFormat="1" ht="18.75" customHeight="1">
      <c r="A582" s="79" t="s">
        <v>47</v>
      </c>
      <c r="B582" s="66">
        <v>108</v>
      </c>
      <c r="C582" s="66">
        <v>105</v>
      </c>
      <c r="D582" s="66">
        <f t="shared" si="27"/>
        <v>-3</v>
      </c>
      <c r="E582" s="31">
        <f t="shared" si="26"/>
        <v>-2.78</v>
      </c>
    </row>
    <row r="583" spans="1:5" s="1" customFormat="1" ht="18.75" customHeight="1">
      <c r="A583" s="79" t="s">
        <v>524</v>
      </c>
      <c r="B583" s="66"/>
      <c r="C583" s="66">
        <v>50</v>
      </c>
      <c r="D583" s="66">
        <f t="shared" si="27"/>
        <v>50</v>
      </c>
      <c r="E583" s="31">
        <f t="shared" si="26"/>
        <v>0</v>
      </c>
    </row>
    <row r="584" spans="1:5" s="1" customFormat="1" ht="18.75" customHeight="1">
      <c r="A584" s="78" t="s">
        <v>525</v>
      </c>
      <c r="B584" s="66"/>
      <c r="C584" s="66"/>
      <c r="D584" s="66">
        <f t="shared" si="27"/>
        <v>0</v>
      </c>
      <c r="E584" s="31">
        <f t="shared" si="26"/>
        <v>0</v>
      </c>
    </row>
    <row r="585" spans="1:5" s="1" customFormat="1" ht="18.75" customHeight="1">
      <c r="A585" s="79" t="s">
        <v>526</v>
      </c>
      <c r="B585" s="66"/>
      <c r="C585" s="66"/>
      <c r="D585" s="66">
        <f t="shared" si="27"/>
        <v>0</v>
      </c>
      <c r="E585" s="31">
        <f t="shared" si="26"/>
        <v>0</v>
      </c>
    </row>
    <row r="586" spans="1:5" s="1" customFormat="1" ht="18.75" customHeight="1">
      <c r="A586" s="78" t="s">
        <v>527</v>
      </c>
      <c r="B586" s="66">
        <f>SUM(B587)</f>
        <v>8</v>
      </c>
      <c r="C586" s="66">
        <f>SUM(C587)</f>
        <v>3</v>
      </c>
      <c r="D586" s="66">
        <f t="shared" si="27"/>
        <v>-5</v>
      </c>
      <c r="E586" s="31">
        <f t="shared" si="26"/>
        <v>-62.5</v>
      </c>
    </row>
    <row r="587" spans="1:5" s="1" customFormat="1" ht="18.75" customHeight="1">
      <c r="A587" s="79" t="s">
        <v>528</v>
      </c>
      <c r="B587" s="66">
        <v>8</v>
      </c>
      <c r="C587" s="66">
        <v>3</v>
      </c>
      <c r="D587" s="66">
        <f t="shared" si="27"/>
        <v>-5</v>
      </c>
      <c r="E587" s="31">
        <f t="shared" si="26"/>
        <v>-62.5</v>
      </c>
    </row>
    <row r="588" spans="1:5" s="1" customFormat="1" ht="18.75" customHeight="1">
      <c r="A588" s="78" t="s">
        <v>529</v>
      </c>
      <c r="B588" s="66">
        <f>B589</f>
        <v>0</v>
      </c>
      <c r="C588" s="66">
        <f>C589</f>
        <v>1500</v>
      </c>
      <c r="D588" s="66">
        <f t="shared" si="27"/>
        <v>1500</v>
      </c>
      <c r="E588" s="31">
        <f t="shared" si="26"/>
        <v>0</v>
      </c>
    </row>
    <row r="589" spans="1:5" s="1" customFormat="1" ht="18.75" customHeight="1">
      <c r="A589" s="79" t="s">
        <v>530</v>
      </c>
      <c r="B589" s="66"/>
      <c r="C589" s="66">
        <v>1500</v>
      </c>
      <c r="D589" s="66">
        <f t="shared" si="27"/>
        <v>1500</v>
      </c>
      <c r="E589" s="31">
        <f t="shared" si="26"/>
        <v>0</v>
      </c>
    </row>
    <row r="590" spans="1:6" s="1" customFormat="1" ht="18.75" customHeight="1">
      <c r="A590" s="122" t="s">
        <v>531</v>
      </c>
      <c r="B590" s="66">
        <f>B591+B593</f>
        <v>28</v>
      </c>
      <c r="C590" s="66">
        <f>C591+C593</f>
        <v>25</v>
      </c>
      <c r="D590" s="66">
        <f t="shared" si="27"/>
        <v>-3</v>
      </c>
      <c r="E590" s="31">
        <f t="shared" si="26"/>
        <v>-10.71</v>
      </c>
      <c r="F590" s="123"/>
    </row>
    <row r="591" spans="1:5" s="1" customFormat="1" ht="18.75" customHeight="1">
      <c r="A591" s="78" t="s">
        <v>532</v>
      </c>
      <c r="B591" s="66">
        <f>SUM(B592)</f>
        <v>5</v>
      </c>
      <c r="C591" s="66">
        <f>SUM(C592)</f>
        <v>5</v>
      </c>
      <c r="D591" s="66">
        <f t="shared" si="27"/>
        <v>0</v>
      </c>
      <c r="E591" s="31">
        <f t="shared" si="26"/>
        <v>0</v>
      </c>
    </row>
    <row r="592" spans="1:5" s="1" customFormat="1" ht="18.75" customHeight="1">
      <c r="A592" s="79" t="s">
        <v>533</v>
      </c>
      <c r="B592" s="66">
        <v>5</v>
      </c>
      <c r="C592" s="66">
        <v>5</v>
      </c>
      <c r="D592" s="66">
        <f t="shared" si="27"/>
        <v>0</v>
      </c>
      <c r="E592" s="31">
        <f t="shared" si="26"/>
        <v>0</v>
      </c>
    </row>
    <row r="593" spans="1:5" s="1" customFormat="1" ht="18.75" customHeight="1">
      <c r="A593" s="78" t="s">
        <v>534</v>
      </c>
      <c r="B593" s="66">
        <f>SUM(B594)</f>
        <v>23</v>
      </c>
      <c r="C593" s="66">
        <f>SUM(C594)</f>
        <v>20</v>
      </c>
      <c r="D593" s="66">
        <f t="shared" si="27"/>
        <v>-3</v>
      </c>
      <c r="E593" s="31">
        <f t="shared" si="26"/>
        <v>-13.04</v>
      </c>
    </row>
    <row r="594" spans="1:5" s="1" customFormat="1" ht="18.75" customHeight="1">
      <c r="A594" s="79" t="s">
        <v>535</v>
      </c>
      <c r="B594" s="66">
        <v>23</v>
      </c>
      <c r="C594" s="66">
        <v>20</v>
      </c>
      <c r="D594" s="66">
        <f t="shared" si="27"/>
        <v>-3</v>
      </c>
      <c r="E594" s="31">
        <f t="shared" si="26"/>
        <v>-13.04</v>
      </c>
    </row>
    <row r="595" spans="1:6" s="1" customFormat="1" ht="18.75" customHeight="1">
      <c r="A595" s="122" t="s">
        <v>536</v>
      </c>
      <c r="B595" s="66">
        <f>B596+B605+B607+B613+B617</f>
        <v>5229</v>
      </c>
      <c r="C595" s="66">
        <f>C596+C605+C607+C613+C617</f>
        <v>5452</v>
      </c>
      <c r="D595" s="66">
        <f>D596+D605+D607+D613+D617</f>
        <v>223</v>
      </c>
      <c r="E595" s="66">
        <f>E596+E605+E607+E613+E617</f>
        <v>-33.03</v>
      </c>
      <c r="F595" s="123"/>
    </row>
    <row r="596" spans="1:5" s="1" customFormat="1" ht="18.75" customHeight="1">
      <c r="A596" s="78" t="s">
        <v>537</v>
      </c>
      <c r="B596" s="66">
        <f>SUM(B597:B604)</f>
        <v>4070</v>
      </c>
      <c r="C596" s="66">
        <f>SUM(C597:C604)</f>
        <v>5029</v>
      </c>
      <c r="D596" s="66">
        <f t="shared" si="27"/>
        <v>959</v>
      </c>
      <c r="E596" s="31">
        <f t="shared" si="26"/>
        <v>23.56</v>
      </c>
    </row>
    <row r="597" spans="1:5" s="1" customFormat="1" ht="18.75" customHeight="1">
      <c r="A597" s="79" t="s">
        <v>47</v>
      </c>
      <c r="B597" s="66">
        <v>1461</v>
      </c>
      <c r="C597" s="66">
        <v>1476</v>
      </c>
      <c r="D597" s="66">
        <f t="shared" si="27"/>
        <v>15</v>
      </c>
      <c r="E597" s="31">
        <f t="shared" si="26"/>
        <v>1.03</v>
      </c>
    </row>
    <row r="598" spans="1:5" s="1" customFormat="1" ht="18.75" customHeight="1">
      <c r="A598" s="79" t="s">
        <v>48</v>
      </c>
      <c r="B598" s="66">
        <v>13</v>
      </c>
      <c r="C598" s="66"/>
      <c r="D598" s="66">
        <f t="shared" si="27"/>
        <v>-13</v>
      </c>
      <c r="E598" s="31">
        <f t="shared" si="26"/>
        <v>-100</v>
      </c>
    </row>
    <row r="599" spans="1:5" s="1" customFormat="1" ht="18.75" customHeight="1">
      <c r="A599" s="79" t="s">
        <v>538</v>
      </c>
      <c r="B599" s="66">
        <v>263</v>
      </c>
      <c r="C599" s="66">
        <v>252</v>
      </c>
      <c r="D599" s="66">
        <f t="shared" si="27"/>
        <v>-11</v>
      </c>
      <c r="E599" s="31">
        <f t="shared" si="26"/>
        <v>-4.18</v>
      </c>
    </row>
    <row r="600" spans="1:5" s="1" customFormat="1" ht="18.75" customHeight="1">
      <c r="A600" s="79" t="s">
        <v>539</v>
      </c>
      <c r="B600" s="66">
        <v>30</v>
      </c>
      <c r="C600" s="66">
        <v>300</v>
      </c>
      <c r="D600" s="66">
        <f t="shared" si="27"/>
        <v>270</v>
      </c>
      <c r="E600" s="31">
        <f t="shared" si="26"/>
        <v>900</v>
      </c>
    </row>
    <row r="601" spans="1:5" s="1" customFormat="1" ht="18.75" customHeight="1">
      <c r="A601" s="79" t="s">
        <v>540</v>
      </c>
      <c r="B601" s="66">
        <v>134</v>
      </c>
      <c r="C601" s="66">
        <v>700</v>
      </c>
      <c r="D601" s="66">
        <f t="shared" si="27"/>
        <v>566</v>
      </c>
      <c r="E601" s="31">
        <f t="shared" si="26"/>
        <v>422.39</v>
      </c>
    </row>
    <row r="602" spans="1:5" s="1" customFormat="1" ht="18.75" customHeight="1">
      <c r="A602" s="79" t="s">
        <v>541</v>
      </c>
      <c r="B602" s="66"/>
      <c r="C602" s="66"/>
      <c r="D602" s="66">
        <f t="shared" si="27"/>
        <v>0</v>
      </c>
      <c r="E602" s="31">
        <f t="shared" si="26"/>
        <v>0</v>
      </c>
    </row>
    <row r="603" spans="1:5" s="1" customFormat="1" ht="18.75" customHeight="1">
      <c r="A603" s="79" t="s">
        <v>61</v>
      </c>
      <c r="B603" s="66">
        <v>2167</v>
      </c>
      <c r="C603" s="66">
        <v>2226</v>
      </c>
      <c r="D603" s="66">
        <f t="shared" si="27"/>
        <v>59</v>
      </c>
      <c r="E603" s="31">
        <f t="shared" si="26"/>
        <v>2.72</v>
      </c>
    </row>
    <row r="604" spans="1:5" s="1" customFormat="1" ht="18.75" customHeight="1">
      <c r="A604" s="79" t="s">
        <v>542</v>
      </c>
      <c r="B604" s="66">
        <v>2</v>
      </c>
      <c r="C604" s="66">
        <v>75</v>
      </c>
      <c r="D604" s="66">
        <f t="shared" si="27"/>
        <v>73</v>
      </c>
      <c r="E604" s="31">
        <f t="shared" si="26"/>
        <v>3650</v>
      </c>
    </row>
    <row r="605" spans="1:5" s="1" customFormat="1" ht="18.75" customHeight="1">
      <c r="A605" s="68" t="s">
        <v>543</v>
      </c>
      <c r="B605" s="66"/>
      <c r="C605" s="66"/>
      <c r="D605" s="66">
        <f t="shared" si="27"/>
        <v>0</v>
      </c>
      <c r="E605" s="31">
        <f t="shared" si="26"/>
        <v>0</v>
      </c>
    </row>
    <row r="606" spans="1:5" s="1" customFormat="1" ht="18.75" customHeight="1">
      <c r="A606" s="69" t="s">
        <v>544</v>
      </c>
      <c r="B606" s="66"/>
      <c r="C606" s="66"/>
      <c r="D606" s="66">
        <f t="shared" si="27"/>
        <v>0</v>
      </c>
      <c r="E606" s="31">
        <f t="shared" si="26"/>
        <v>0</v>
      </c>
    </row>
    <row r="607" spans="1:5" s="1" customFormat="1" ht="18.75" customHeight="1">
      <c r="A607" s="78" t="s">
        <v>545</v>
      </c>
      <c r="B607" s="66">
        <f>SUM(B608:B612)</f>
        <v>134</v>
      </c>
      <c r="C607" s="66">
        <f>SUM(C608:C612)</f>
        <v>168</v>
      </c>
      <c r="D607" s="66">
        <f t="shared" si="27"/>
        <v>34</v>
      </c>
      <c r="E607" s="31">
        <f t="shared" si="26"/>
        <v>25.37</v>
      </c>
    </row>
    <row r="608" spans="1:5" s="1" customFormat="1" ht="18.75" customHeight="1">
      <c r="A608" s="79" t="s">
        <v>47</v>
      </c>
      <c r="B608" s="66">
        <v>108</v>
      </c>
      <c r="C608" s="66">
        <v>103</v>
      </c>
      <c r="D608" s="66">
        <f t="shared" si="27"/>
        <v>-5</v>
      </c>
      <c r="E608" s="31">
        <f t="shared" si="26"/>
        <v>-4.63</v>
      </c>
    </row>
    <row r="609" spans="1:5" s="1" customFormat="1" ht="18.75" customHeight="1">
      <c r="A609" s="79" t="s">
        <v>48</v>
      </c>
      <c r="B609" s="66">
        <v>15</v>
      </c>
      <c r="C609" s="66">
        <v>7</v>
      </c>
      <c r="D609" s="66">
        <f t="shared" si="27"/>
        <v>-8</v>
      </c>
      <c r="E609" s="31">
        <f t="shared" si="26"/>
        <v>-53.33</v>
      </c>
    </row>
    <row r="610" spans="1:5" s="1" customFormat="1" ht="18.75" customHeight="1">
      <c r="A610" s="79" t="s">
        <v>546</v>
      </c>
      <c r="B610" s="66"/>
      <c r="C610" s="66">
        <v>22</v>
      </c>
      <c r="D610" s="66">
        <f t="shared" si="27"/>
        <v>22</v>
      </c>
      <c r="E610" s="31">
        <f t="shared" si="26"/>
        <v>0</v>
      </c>
    </row>
    <row r="611" spans="1:5" s="1" customFormat="1" ht="18.75" customHeight="1">
      <c r="A611" s="79" t="s">
        <v>547</v>
      </c>
      <c r="B611" s="66">
        <v>11</v>
      </c>
      <c r="C611" s="66">
        <v>36</v>
      </c>
      <c r="D611" s="66">
        <f t="shared" si="27"/>
        <v>25</v>
      </c>
      <c r="E611" s="31">
        <f t="shared" si="26"/>
        <v>227.27</v>
      </c>
    </row>
    <row r="612" spans="1:5" s="1" customFormat="1" ht="18.75" customHeight="1">
      <c r="A612" s="79" t="s">
        <v>548</v>
      </c>
      <c r="B612" s="66"/>
      <c r="C612" s="66"/>
      <c r="D612" s="66"/>
      <c r="E612" s="31">
        <f>IF(B612=0,0,ROUND((C612-B612)/B612*100,2))</f>
        <v>0</v>
      </c>
    </row>
    <row r="613" spans="1:5" s="1" customFormat="1" ht="18.75" customHeight="1">
      <c r="A613" s="78" t="s">
        <v>549</v>
      </c>
      <c r="B613" s="66">
        <f>SUM(B614:B616)</f>
        <v>211</v>
      </c>
      <c r="C613" s="66">
        <f>SUM(C614:C616)</f>
        <v>247</v>
      </c>
      <c r="D613" s="66">
        <f aca="true" t="shared" si="28" ref="D613:D653">C613-B613</f>
        <v>36</v>
      </c>
      <c r="E613" s="31">
        <f aca="true" t="shared" si="29" ref="E613:E653">IF(B613=0,0,ROUND((C613-B613)/B613*100,2))</f>
        <v>17.06</v>
      </c>
    </row>
    <row r="614" spans="1:5" s="1" customFormat="1" ht="18.75" customHeight="1">
      <c r="A614" s="79" t="s">
        <v>47</v>
      </c>
      <c r="B614" s="66">
        <v>105</v>
      </c>
      <c r="C614" s="66">
        <v>105</v>
      </c>
      <c r="D614" s="66">
        <f t="shared" si="28"/>
        <v>0</v>
      </c>
      <c r="E614" s="31">
        <f t="shared" si="29"/>
        <v>0</v>
      </c>
    </row>
    <row r="615" spans="1:5" s="1" customFormat="1" ht="18.75" customHeight="1">
      <c r="A615" s="79" t="s">
        <v>550</v>
      </c>
      <c r="B615" s="66">
        <v>106</v>
      </c>
      <c r="C615" s="66">
        <v>142</v>
      </c>
      <c r="D615" s="66">
        <f t="shared" si="28"/>
        <v>36</v>
      </c>
      <c r="E615" s="31">
        <f t="shared" si="29"/>
        <v>33.96</v>
      </c>
    </row>
    <row r="616" spans="1:5" s="1" customFormat="1" ht="18.75" customHeight="1">
      <c r="A616" s="69" t="s">
        <v>48</v>
      </c>
      <c r="B616" s="66"/>
      <c r="C616" s="66"/>
      <c r="D616" s="66">
        <f t="shared" si="28"/>
        <v>0</v>
      </c>
      <c r="E616" s="31">
        <f t="shared" si="29"/>
        <v>0</v>
      </c>
    </row>
    <row r="617" spans="1:5" s="1" customFormat="1" ht="18.75" customHeight="1">
      <c r="A617" s="78" t="s">
        <v>551</v>
      </c>
      <c r="B617" s="66">
        <f>B618</f>
        <v>814</v>
      </c>
      <c r="C617" s="66">
        <f>C618</f>
        <v>8</v>
      </c>
      <c r="D617" s="66">
        <f t="shared" si="28"/>
        <v>-806</v>
      </c>
      <c r="E617" s="31">
        <f t="shared" si="29"/>
        <v>-99.02</v>
      </c>
    </row>
    <row r="618" spans="1:5" s="1" customFormat="1" ht="18.75" customHeight="1">
      <c r="A618" s="69" t="s">
        <v>552</v>
      </c>
      <c r="B618" s="66">
        <v>814</v>
      </c>
      <c r="C618" s="66">
        <v>8</v>
      </c>
      <c r="D618" s="66">
        <f t="shared" si="28"/>
        <v>-806</v>
      </c>
      <c r="E618" s="31">
        <f t="shared" si="29"/>
        <v>-99.02</v>
      </c>
    </row>
    <row r="619" spans="1:6" s="1" customFormat="1" ht="18.75" customHeight="1">
      <c r="A619" s="122" t="s">
        <v>553</v>
      </c>
      <c r="B619" s="66">
        <f>B620+B626</f>
        <v>21571</v>
      </c>
      <c r="C619" s="66">
        <f>C620+C626</f>
        <v>19619</v>
      </c>
      <c r="D619" s="66">
        <f t="shared" si="28"/>
        <v>-1952</v>
      </c>
      <c r="E619" s="31">
        <f t="shared" si="29"/>
        <v>-9.05</v>
      </c>
      <c r="F619" s="123"/>
    </row>
    <row r="620" spans="1:5" s="1" customFormat="1" ht="18.75" customHeight="1">
      <c r="A620" s="78" t="s">
        <v>554</v>
      </c>
      <c r="B620" s="66">
        <f>SUM(B621:B625)</f>
        <v>8460</v>
      </c>
      <c r="C620" s="66">
        <f>SUM(C621:C625)</f>
        <v>13713</v>
      </c>
      <c r="D620" s="66">
        <f t="shared" si="28"/>
        <v>5253</v>
      </c>
      <c r="E620" s="31">
        <f t="shared" si="29"/>
        <v>62.09</v>
      </c>
    </row>
    <row r="621" spans="1:5" s="1" customFormat="1" ht="18.75" customHeight="1">
      <c r="A621" s="79" t="s">
        <v>555</v>
      </c>
      <c r="B621" s="66"/>
      <c r="C621" s="66">
        <v>161</v>
      </c>
      <c r="D621" s="66">
        <f t="shared" si="28"/>
        <v>161</v>
      </c>
      <c r="E621" s="31">
        <f t="shared" si="29"/>
        <v>0</v>
      </c>
    </row>
    <row r="622" spans="1:5" s="1" customFormat="1" ht="18.75" customHeight="1">
      <c r="A622" s="79" t="s">
        <v>556</v>
      </c>
      <c r="B622" s="66">
        <v>8220</v>
      </c>
      <c r="C622" s="66">
        <v>13255</v>
      </c>
      <c r="D622" s="66">
        <f t="shared" si="28"/>
        <v>5035</v>
      </c>
      <c r="E622" s="31">
        <f t="shared" si="29"/>
        <v>61.25</v>
      </c>
    </row>
    <row r="623" spans="1:5" s="1" customFormat="1" ht="18.75" customHeight="1">
      <c r="A623" s="69" t="s">
        <v>557</v>
      </c>
      <c r="B623" s="66"/>
      <c r="C623" s="66">
        <v>60</v>
      </c>
      <c r="D623" s="66">
        <f t="shared" si="28"/>
        <v>60</v>
      </c>
      <c r="E623" s="31">
        <f t="shared" si="29"/>
        <v>0</v>
      </c>
    </row>
    <row r="624" spans="1:5" s="1" customFormat="1" ht="18.75" customHeight="1">
      <c r="A624" s="79" t="s">
        <v>558</v>
      </c>
      <c r="B624" s="66">
        <v>240</v>
      </c>
      <c r="C624" s="66">
        <v>237</v>
      </c>
      <c r="D624" s="66">
        <f t="shared" si="28"/>
        <v>-3</v>
      </c>
      <c r="E624" s="31">
        <f t="shared" si="29"/>
        <v>-1.25</v>
      </c>
    </row>
    <row r="625" spans="1:5" s="1" customFormat="1" ht="18.75" customHeight="1">
      <c r="A625" s="79" t="s">
        <v>559</v>
      </c>
      <c r="B625" s="66"/>
      <c r="C625" s="66"/>
      <c r="D625" s="66">
        <f t="shared" si="28"/>
        <v>0</v>
      </c>
      <c r="E625" s="31">
        <f t="shared" si="29"/>
        <v>0</v>
      </c>
    </row>
    <row r="626" spans="1:5" s="1" customFormat="1" ht="18.75" customHeight="1">
      <c r="A626" s="68" t="s">
        <v>560</v>
      </c>
      <c r="B626" s="66">
        <f>SUM(B627:B629)</f>
        <v>13111</v>
      </c>
      <c r="C626" s="66">
        <f>SUM(C627:C629)</f>
        <v>5906</v>
      </c>
      <c r="D626" s="66">
        <f t="shared" si="28"/>
        <v>-7205</v>
      </c>
      <c r="E626" s="31">
        <f t="shared" si="29"/>
        <v>-54.95</v>
      </c>
    </row>
    <row r="627" spans="1:5" s="1" customFormat="1" ht="18.75" customHeight="1">
      <c r="A627" s="79" t="s">
        <v>561</v>
      </c>
      <c r="B627" s="66">
        <v>13033</v>
      </c>
      <c r="C627" s="66">
        <v>5880</v>
      </c>
      <c r="D627" s="66">
        <f t="shared" si="28"/>
        <v>-7153</v>
      </c>
      <c r="E627" s="31">
        <f t="shared" si="29"/>
        <v>-54.88</v>
      </c>
    </row>
    <row r="628" spans="1:5" s="1" customFormat="1" ht="18.75" customHeight="1">
      <c r="A628" s="79" t="s">
        <v>562</v>
      </c>
      <c r="B628" s="66">
        <v>7</v>
      </c>
      <c r="C628" s="66"/>
      <c r="D628" s="66"/>
      <c r="E628" s="31"/>
    </row>
    <row r="629" spans="1:5" s="1" customFormat="1" ht="18.75" customHeight="1">
      <c r="A629" s="79" t="s">
        <v>563</v>
      </c>
      <c r="B629" s="66">
        <v>71</v>
      </c>
      <c r="C629" s="66">
        <v>26</v>
      </c>
      <c r="D629" s="66">
        <f t="shared" si="28"/>
        <v>-45</v>
      </c>
      <c r="E629" s="31">
        <f t="shared" si="29"/>
        <v>-63.38</v>
      </c>
    </row>
    <row r="630" spans="1:6" s="1" customFormat="1" ht="18.75" customHeight="1">
      <c r="A630" s="122" t="s">
        <v>564</v>
      </c>
      <c r="B630" s="66">
        <f>B631+B637+B639+B642</f>
        <v>772</v>
      </c>
      <c r="C630" s="66">
        <f>C631+C637+C639+C642</f>
        <v>987</v>
      </c>
      <c r="D630" s="66">
        <f t="shared" si="28"/>
        <v>215</v>
      </c>
      <c r="E630" s="31">
        <f t="shared" si="29"/>
        <v>27.85</v>
      </c>
      <c r="F630" s="123"/>
    </row>
    <row r="631" spans="1:5" s="1" customFormat="1" ht="18.75" customHeight="1">
      <c r="A631" s="78" t="s">
        <v>565</v>
      </c>
      <c r="B631" s="66">
        <f>SUM(B632:B636)</f>
        <v>382</v>
      </c>
      <c r="C631" s="66">
        <f>SUM(C632:C636)</f>
        <v>264</v>
      </c>
      <c r="D631" s="66">
        <f t="shared" si="28"/>
        <v>-118</v>
      </c>
      <c r="E631" s="31">
        <f t="shared" si="29"/>
        <v>-30.89</v>
      </c>
    </row>
    <row r="632" spans="1:5" s="1" customFormat="1" ht="18.75" customHeight="1">
      <c r="A632" s="79" t="s">
        <v>47</v>
      </c>
      <c r="B632" s="66">
        <v>164</v>
      </c>
      <c r="C632" s="66">
        <v>149</v>
      </c>
      <c r="D632" s="66">
        <f t="shared" si="28"/>
        <v>-15</v>
      </c>
      <c r="E632" s="31">
        <f t="shared" si="29"/>
        <v>-9.15</v>
      </c>
    </row>
    <row r="633" spans="1:5" s="1" customFormat="1" ht="18.75" customHeight="1">
      <c r="A633" s="69" t="s">
        <v>48</v>
      </c>
      <c r="B633" s="66"/>
      <c r="C633" s="66"/>
      <c r="D633" s="66">
        <f t="shared" si="28"/>
        <v>0</v>
      </c>
      <c r="E633" s="31">
        <f t="shared" si="29"/>
        <v>0</v>
      </c>
    </row>
    <row r="634" spans="1:5" s="1" customFormat="1" ht="18.75" customHeight="1">
      <c r="A634" s="79" t="s">
        <v>566</v>
      </c>
      <c r="B634" s="66">
        <v>18</v>
      </c>
      <c r="C634" s="66"/>
      <c r="D634" s="66">
        <f t="shared" si="28"/>
        <v>-18</v>
      </c>
      <c r="E634" s="31">
        <f t="shared" si="29"/>
        <v>-100</v>
      </c>
    </row>
    <row r="635" spans="1:5" s="1" customFormat="1" ht="18.75" customHeight="1">
      <c r="A635" s="79" t="s">
        <v>567</v>
      </c>
      <c r="B635" s="66">
        <v>200</v>
      </c>
      <c r="C635" s="66">
        <v>115</v>
      </c>
      <c r="D635" s="66">
        <f t="shared" si="28"/>
        <v>-85</v>
      </c>
      <c r="E635" s="31">
        <f t="shared" si="29"/>
        <v>-42.5</v>
      </c>
    </row>
    <row r="636" spans="1:6" s="119" customFormat="1" ht="18.75" customHeight="1">
      <c r="A636" s="79" t="s">
        <v>568</v>
      </c>
      <c r="B636" s="66"/>
      <c r="C636" s="66"/>
      <c r="D636" s="66">
        <f t="shared" si="28"/>
        <v>0</v>
      </c>
      <c r="E636" s="31">
        <f t="shared" si="29"/>
        <v>0</v>
      </c>
      <c r="F636" s="1"/>
    </row>
    <row r="637" spans="1:6" s="119" customFormat="1" ht="18.75" customHeight="1">
      <c r="A637" s="87" t="s">
        <v>569</v>
      </c>
      <c r="B637" s="66">
        <f>B638</f>
        <v>0</v>
      </c>
      <c r="C637" s="66">
        <f>C638</f>
        <v>211</v>
      </c>
      <c r="D637" s="66">
        <f t="shared" si="28"/>
        <v>211</v>
      </c>
      <c r="E637" s="31">
        <f t="shared" si="29"/>
        <v>0</v>
      </c>
      <c r="F637" s="1"/>
    </row>
    <row r="638" spans="1:6" s="119" customFormat="1" ht="18.75" customHeight="1">
      <c r="A638" s="79" t="s">
        <v>570</v>
      </c>
      <c r="B638" s="66"/>
      <c r="C638" s="66">
        <v>211</v>
      </c>
      <c r="D638" s="66">
        <f t="shared" si="28"/>
        <v>211</v>
      </c>
      <c r="E638" s="31">
        <f t="shared" si="29"/>
        <v>0</v>
      </c>
      <c r="F638" s="1"/>
    </row>
    <row r="639" spans="1:6" ht="14.25">
      <c r="A639" s="87" t="s">
        <v>571</v>
      </c>
      <c r="B639" s="66">
        <f>SUM(B640:B641)</f>
        <v>338</v>
      </c>
      <c r="C639" s="66">
        <f>SUM(C640:C641)</f>
        <v>512</v>
      </c>
      <c r="D639" s="66">
        <f t="shared" si="28"/>
        <v>174</v>
      </c>
      <c r="E639" s="31">
        <f t="shared" si="29"/>
        <v>51.48</v>
      </c>
      <c r="F639" s="1"/>
    </row>
    <row r="640" spans="1:6" ht="14.25">
      <c r="A640" s="86" t="s">
        <v>572</v>
      </c>
      <c r="B640" s="66">
        <v>338</v>
      </c>
      <c r="C640" s="66">
        <v>512</v>
      </c>
      <c r="D640" s="66">
        <f t="shared" si="28"/>
        <v>174</v>
      </c>
      <c r="E640" s="31">
        <f t="shared" si="29"/>
        <v>51.48</v>
      </c>
      <c r="F640" s="1"/>
    </row>
    <row r="641" spans="1:6" ht="14.25">
      <c r="A641" s="86" t="s">
        <v>573</v>
      </c>
      <c r="B641" s="66"/>
      <c r="C641" s="66"/>
      <c r="D641" s="66">
        <f t="shared" si="28"/>
        <v>0</v>
      </c>
      <c r="E641" s="126">
        <f t="shared" si="29"/>
        <v>0</v>
      </c>
      <c r="F641" s="1"/>
    </row>
    <row r="642" spans="1:6" ht="14.25">
      <c r="A642" s="87" t="s">
        <v>574</v>
      </c>
      <c r="B642" s="66">
        <f>SUM(B643)</f>
        <v>52</v>
      </c>
      <c r="C642" s="66">
        <f>SUM(C643)</f>
        <v>0</v>
      </c>
      <c r="D642" s="66">
        <f t="shared" si="28"/>
        <v>-52</v>
      </c>
      <c r="E642" s="31">
        <f t="shared" si="29"/>
        <v>-100</v>
      </c>
      <c r="F642" s="1"/>
    </row>
    <row r="643" spans="1:6" ht="14.25">
      <c r="A643" s="86" t="s">
        <v>575</v>
      </c>
      <c r="B643" s="66">
        <v>52</v>
      </c>
      <c r="C643" s="66"/>
      <c r="D643" s="66">
        <f t="shared" si="28"/>
        <v>-52</v>
      </c>
      <c r="E643" s="31">
        <f t="shared" si="29"/>
        <v>-100</v>
      </c>
      <c r="F643" s="1"/>
    </row>
    <row r="644" spans="1:6" ht="14.25">
      <c r="A644" s="122" t="s">
        <v>576</v>
      </c>
      <c r="B644" s="66">
        <f>SUM(B645)</f>
        <v>30</v>
      </c>
      <c r="C644" s="66">
        <f>SUM(C645)</f>
        <v>0</v>
      </c>
      <c r="D644" s="66">
        <f t="shared" si="28"/>
        <v>-30</v>
      </c>
      <c r="E644" s="31">
        <f t="shared" si="29"/>
        <v>-100</v>
      </c>
      <c r="F644" s="123"/>
    </row>
    <row r="645" spans="1:6" ht="14.25">
      <c r="A645" s="87" t="s">
        <v>577</v>
      </c>
      <c r="B645" s="66">
        <f>SUM(B646)</f>
        <v>30</v>
      </c>
      <c r="C645" s="66">
        <f>SUM(C646)</f>
        <v>0</v>
      </c>
      <c r="D645" s="66">
        <f t="shared" si="28"/>
        <v>-30</v>
      </c>
      <c r="E645" s="31">
        <f t="shared" si="29"/>
        <v>-100</v>
      </c>
      <c r="F645" s="1"/>
    </row>
    <row r="646" spans="1:6" ht="14.25">
      <c r="A646" s="86" t="s">
        <v>578</v>
      </c>
      <c r="B646" s="66">
        <v>30</v>
      </c>
      <c r="C646" s="66"/>
      <c r="D646" s="66">
        <f t="shared" si="28"/>
        <v>-30</v>
      </c>
      <c r="E646" s="31">
        <f t="shared" si="29"/>
        <v>-100</v>
      </c>
      <c r="F646" s="1"/>
    </row>
    <row r="647" spans="1:6" ht="14.25">
      <c r="A647" s="122" t="s">
        <v>579</v>
      </c>
      <c r="B647" s="66">
        <f>SUM(B648)</f>
        <v>4416</v>
      </c>
      <c r="C647" s="66">
        <f>SUM(C648)</f>
        <v>9561</v>
      </c>
      <c r="D647" s="66">
        <f t="shared" si="28"/>
        <v>5145</v>
      </c>
      <c r="E647" s="31">
        <f t="shared" si="29"/>
        <v>116.51</v>
      </c>
      <c r="F647" s="123"/>
    </row>
    <row r="648" spans="1:6" ht="14.25">
      <c r="A648" s="87" t="s">
        <v>580</v>
      </c>
      <c r="B648" s="66">
        <f>SUM(B649:B650)</f>
        <v>4416</v>
      </c>
      <c r="C648" s="66">
        <f>SUM(C649:C650)</f>
        <v>9561</v>
      </c>
      <c r="D648" s="66">
        <f>SUM(D649:D650)</f>
        <v>5145</v>
      </c>
      <c r="E648" s="66">
        <f>SUM(E649:E650)</f>
        <v>16.849999999999994</v>
      </c>
      <c r="F648" s="1"/>
    </row>
    <row r="649" spans="1:6" ht="14.25">
      <c r="A649" s="86" t="s">
        <v>581</v>
      </c>
      <c r="B649" s="66">
        <v>4409</v>
      </c>
      <c r="C649" s="66">
        <v>9561</v>
      </c>
      <c r="D649" s="66">
        <f t="shared" si="28"/>
        <v>5152</v>
      </c>
      <c r="E649" s="31">
        <f t="shared" si="29"/>
        <v>116.85</v>
      </c>
      <c r="F649" s="1"/>
    </row>
    <row r="650" spans="1:6" ht="14.25">
      <c r="A650" s="86" t="s">
        <v>582</v>
      </c>
      <c r="B650" s="66">
        <v>7</v>
      </c>
      <c r="C650" s="66"/>
      <c r="D650" s="66">
        <f t="shared" si="28"/>
        <v>-7</v>
      </c>
      <c r="E650" s="31">
        <f t="shared" si="29"/>
        <v>-100</v>
      </c>
      <c r="F650" s="1"/>
    </row>
    <row r="651" spans="1:6" ht="14.25">
      <c r="A651" s="122" t="s">
        <v>583</v>
      </c>
      <c r="B651" s="66">
        <f>SUM(B652)</f>
        <v>51</v>
      </c>
      <c r="C651" s="66">
        <f>SUM(C652)</f>
        <v>44</v>
      </c>
      <c r="D651" s="66">
        <f t="shared" si="28"/>
        <v>-7</v>
      </c>
      <c r="E651" s="31">
        <f t="shared" si="29"/>
        <v>-13.73</v>
      </c>
      <c r="F651" s="123"/>
    </row>
    <row r="652" spans="1:6" ht="14.25">
      <c r="A652" s="87" t="s">
        <v>584</v>
      </c>
      <c r="B652" s="66">
        <f>SUM(B653)</f>
        <v>51</v>
      </c>
      <c r="C652" s="66">
        <f>SUM(C653)</f>
        <v>44</v>
      </c>
      <c r="D652" s="66">
        <f t="shared" si="28"/>
        <v>-7</v>
      </c>
      <c r="E652" s="31">
        <f t="shared" si="29"/>
        <v>-13.73</v>
      </c>
      <c r="F652" s="1"/>
    </row>
    <row r="653" spans="1:6" ht="14.25">
      <c r="A653" s="127" t="s">
        <v>585</v>
      </c>
      <c r="B653" s="66">
        <v>51</v>
      </c>
      <c r="C653" s="66">
        <v>44</v>
      </c>
      <c r="D653" s="66">
        <f t="shared" si="28"/>
        <v>-7</v>
      </c>
      <c r="E653" s="31">
        <f t="shared" si="29"/>
        <v>-13.73</v>
      </c>
      <c r="F653" s="1"/>
    </row>
    <row r="654" spans="1:6" ht="14.25">
      <c r="A654" s="128"/>
      <c r="B654" s="52"/>
      <c r="C654" s="52"/>
      <c r="D654" s="52"/>
      <c r="E654" s="31"/>
      <c r="F654" s="1"/>
    </row>
    <row r="655" spans="1:6" ht="14.25">
      <c r="A655" s="5" t="s">
        <v>1005</v>
      </c>
      <c r="B655" s="66">
        <f>B651+B647+B644+B630+B619+B595+B590+B576+B549+B531+B450+B430+B396+B335+B257+B232+B212+B183+B140+B134+B6</f>
        <v>426695</v>
      </c>
      <c r="C655" s="66">
        <f>C651+C647+C644+C630+C619+C595+C590+C576+C549+C531+C450+C430+C396+C335+C257+C232+C212+C183+C140+C134+C6</f>
        <v>472236</v>
      </c>
      <c r="D655" s="66">
        <f>D651+D647+D644+D630+D619+D595+D590+D576+D549+D531+D450+D430+D396+D335+D257+D232+D212+D183+D140+D134+D6</f>
        <v>45541</v>
      </c>
      <c r="E655" s="31">
        <f>IF(B655=0,0,ROUND((C655-B655)/B655*100,2))</f>
        <v>10.67</v>
      </c>
      <c r="F655" s="119"/>
    </row>
    <row r="661" spans="1:5" s="1" customFormat="1" ht="24" customHeight="1" hidden="1">
      <c r="A661" s="129" t="s">
        <v>586</v>
      </c>
      <c r="B661" s="130" t="e">
        <f>SUM(#REF!,'2018年基金预算收入决算表3'!#REF!)</f>
        <v>#REF!</v>
      </c>
      <c r="C661" s="130" t="e">
        <f>SUM(#REF!,'2018年基金预算收入决算表3'!#REF!)</f>
        <v>#REF!</v>
      </c>
      <c r="D661" s="130" t="e">
        <f>SUM(#REF!,'2018年基金预算收入决算表3'!#REF!)</f>
        <v>#REF!</v>
      </c>
      <c r="E661" s="131" t="e">
        <f>IF(B661=0,0,ROUND((C661-B661)/B661*100,2))</f>
        <v>#REF!</v>
      </c>
    </row>
  </sheetData>
  <sheetProtection/>
  <autoFilter ref="A5:F653"/>
  <mergeCells count="4">
    <mergeCell ref="A2:E2"/>
    <mergeCell ref="D3:E3"/>
    <mergeCell ref="D4:E4"/>
    <mergeCell ref="A4:A5"/>
  </mergeCells>
  <dataValidations count="2">
    <dataValidation type="custom" allowBlank="1" showInputMessage="1" showErrorMessage="1" errorTitle="提示" error="对不起，此处只能输入数字。" sqref="B7:C7 B13:C13 B19:C19 B28:C28 B34:C34 B41:C41 B49:C49 B51:C51 B56:C56 B65:C65 B71:C71 B77:C77 B86:C86 B92:C92 B97:C97 B100:C100 B105:C105 B108:C108 B112:C112 B117:C117 B121:C121 B125:C125 B129:C129 B132:C132 B141:C141 B144:C144 B159:C159 B166:C166 B173:C173 B188:C188 B198:C198 B200:C200 B202:C202 B205:C205 B210:C210 B216:C216 B221:C221 B224:C224 B228:C228 B230:C230 B241:C241 B245:C245 B249:C249 D257:E257 B264:C264 B272:C272 B286:C286 B294:C294 B299:C299 B303:C303 B310:C310 B314:C314 B317:C317 B320:C320 B326:C326 B333:C333 D335:E335 B340:C340 B344:C344 B347:C347 B354:C354 B363:C363 B365:C365 B380:C380 B394:C394 B412:C412 B420:C420 B422:C422 B424:C424 B441:C441 B471:C471 B489:E489 B507:C507 B515:C515 B520:C520 B523:C523 B539:C539 B556:C556 B562:C562 B568:C568 B572:C572 B581:C581 B590:C590 D595:E595 B607:C607 B613:C613 B626:C626 B639:C639 B595:C596 B335:C336 B280:C281 B254:C255 B232:C233 B212:C213 B194:C195 B183:C184 B134:C135 B257:C258 B531:C532 B396:C397">
      <formula1>OR(B7="",ISNUMBER(B7))</formula1>
    </dataValidation>
    <dataValidation type="custom" allowBlank="1" showInputMessage="1" showErrorMessage="1" errorTitle="提示" error="对不起，此处只能输入数字。" sqref="B404:C405 B408:C409 B430:C431 B450:C451 B416:C418 B549:C550 B576:C577 B619:C620 B630:C631">
      <formula1>OR(B7="",ISNUMBER(B7))</formula1>
    </dataValidation>
  </dataValidations>
  <printOptions horizontalCentered="1"/>
  <pageMargins left="0.79" right="0.79" top="0.87" bottom="0.94" header="0.08" footer="0.59"/>
  <pageSetup firstPageNumber="21" useFirstPageNumber="1" horizontalDpi="600" verticalDpi="600" orientation="portrait" paperSize="9" r:id="rId1"/>
  <headerFooter alignWithMargins="0">
    <oddFooter>&amp;C—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15"/>
  <sheetViews>
    <sheetView showGridLines="0" showZeros="0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4.25"/>
  <cols>
    <col min="1" max="1" width="22.375" style="2" customWidth="1"/>
    <col min="2" max="2" width="11.50390625" style="2" customWidth="1"/>
    <col min="3" max="3" width="10.875" style="2" customWidth="1"/>
    <col min="4" max="4" width="12.00390625" style="2" customWidth="1"/>
    <col min="5" max="5" width="10.50390625" style="2" customWidth="1"/>
    <col min="6" max="6" width="9.50390625" style="2" customWidth="1"/>
    <col min="7" max="16384" width="9.00390625" style="2" customWidth="1"/>
  </cols>
  <sheetData>
    <row r="1" ht="15.75" customHeight="1">
      <c r="A1" s="118" t="s">
        <v>587</v>
      </c>
    </row>
    <row r="2" spans="1:6" ht="33" customHeight="1">
      <c r="A2" s="171" t="s">
        <v>918</v>
      </c>
      <c r="B2" s="171"/>
      <c r="C2" s="171"/>
      <c r="D2" s="171"/>
      <c r="E2" s="171"/>
      <c r="F2" s="171"/>
    </row>
    <row r="3" spans="1:6" ht="14.25" customHeight="1">
      <c r="A3" s="4"/>
      <c r="B3" s="4"/>
      <c r="C3" s="4"/>
      <c r="D3" s="4"/>
      <c r="E3" s="172" t="s">
        <v>588</v>
      </c>
      <c r="F3" s="175"/>
    </row>
    <row r="4" spans="1:6" ht="24" customHeight="1">
      <c r="A4" s="22" t="s">
        <v>4</v>
      </c>
      <c r="B4" s="22" t="s">
        <v>5</v>
      </c>
      <c r="C4" s="22" t="s">
        <v>6</v>
      </c>
      <c r="D4" s="6" t="s">
        <v>933</v>
      </c>
      <c r="E4" s="5" t="s">
        <v>589</v>
      </c>
      <c r="F4" s="5" t="s">
        <v>9</v>
      </c>
    </row>
    <row r="5" spans="1:6" s="1" customFormat="1" ht="24.75" customHeight="1">
      <c r="A5" s="58" t="s">
        <v>590</v>
      </c>
      <c r="B5" s="29"/>
      <c r="C5" s="29"/>
      <c r="D5" s="29"/>
      <c r="E5" s="30">
        <f aca="true" t="shared" si="0" ref="E5:E10">D5-C5</f>
        <v>0</v>
      </c>
      <c r="F5" s="32">
        <f>IF('2018年基金预算收入决算表3'!B5=0,0,ROUND((D5-'2018年基金预算收入决算表3'!B5)/'2018年基金预算收入决算表3'!B5*100,1))</f>
        <v>0</v>
      </c>
    </row>
    <row r="6" spans="1:6" s="1" customFormat="1" ht="24.75" customHeight="1">
      <c r="A6" s="58" t="s">
        <v>591</v>
      </c>
      <c r="B6" s="66">
        <v>44</v>
      </c>
      <c r="C6" s="29">
        <v>160</v>
      </c>
      <c r="D6" s="66">
        <v>24</v>
      </c>
      <c r="E6" s="66">
        <f t="shared" si="0"/>
        <v>-136</v>
      </c>
      <c r="F6" s="31">
        <f>IF('2018年基金预算收入决算表3'!B6=0,0,ROUND((D6-'2018年基金预算收入决算表3'!B6)/'2018年基金预算收入决算表3'!B6*100,1))</f>
        <v>-45.5</v>
      </c>
    </row>
    <row r="7" spans="1:6" s="1" customFormat="1" ht="24.75" customHeight="1">
      <c r="A7" s="58" t="s">
        <v>592</v>
      </c>
      <c r="B7" s="66">
        <v>92</v>
      </c>
      <c r="C7" s="29">
        <v>440</v>
      </c>
      <c r="D7" s="66">
        <v>51</v>
      </c>
      <c r="E7" s="66">
        <f t="shared" si="0"/>
        <v>-389</v>
      </c>
      <c r="F7" s="31">
        <f>IF('2018年基金预算收入决算表3'!B7=0,0,ROUND((D7-'2018年基金预算收入决算表3'!B7)/'2018年基金预算收入决算表3'!B7*100,1))</f>
        <v>-44.6</v>
      </c>
    </row>
    <row r="8" spans="1:6" s="1" customFormat="1" ht="24.75" customHeight="1">
      <c r="A8" s="58" t="s">
        <v>593</v>
      </c>
      <c r="B8" s="66">
        <v>6011</v>
      </c>
      <c r="C8" s="29">
        <v>90170</v>
      </c>
      <c r="D8" s="66">
        <v>21614</v>
      </c>
      <c r="E8" s="66">
        <f t="shared" si="0"/>
        <v>-68556</v>
      </c>
      <c r="F8" s="31">
        <f>IF('2018年基金预算收入决算表3'!B8=0,0,ROUND((D8-'2018年基金预算收入决算表3'!B8)/'2018年基金预算收入决算表3'!B8*100,1))</f>
        <v>259.6</v>
      </c>
    </row>
    <row r="9" spans="1:6" s="1" customFormat="1" ht="24.75" customHeight="1">
      <c r="A9" s="58" t="s">
        <v>594</v>
      </c>
      <c r="B9" s="66"/>
      <c r="C9" s="29">
        <v>30</v>
      </c>
      <c r="D9" s="66">
        <v>217</v>
      </c>
      <c r="E9" s="66">
        <f t="shared" si="0"/>
        <v>187</v>
      </c>
      <c r="F9" s="31">
        <f>IF('2018年基金预算收入决算表3'!B9=0,0,ROUND((D9-'2018年基金预算收入决算表3'!B9)/'2018年基金预算收入决算表3'!B9*100,1))</f>
        <v>0</v>
      </c>
    </row>
    <row r="10" spans="1:6" s="1" customFormat="1" ht="24.75" customHeight="1">
      <c r="A10" s="58" t="s">
        <v>595</v>
      </c>
      <c r="B10" s="66"/>
      <c r="C10" s="29">
        <v>200</v>
      </c>
      <c r="D10" s="66">
        <v>638</v>
      </c>
      <c r="E10" s="66">
        <f t="shared" si="0"/>
        <v>438</v>
      </c>
      <c r="F10" s="31">
        <f>IF('2018年基金预算收入决算表3'!B10=0,0,ROUND((D10-'2018年基金预算收入决算表3'!B10)/'2018年基金预算收入决算表3'!B10*100,1))</f>
        <v>0</v>
      </c>
    </row>
    <row r="11" spans="1:6" s="1" customFormat="1" ht="24.75" customHeight="1">
      <c r="A11" s="58" t="s">
        <v>596</v>
      </c>
      <c r="B11" s="66"/>
      <c r="C11" s="29"/>
      <c r="D11" s="66"/>
      <c r="E11" s="66"/>
      <c r="F11" s="31">
        <f>IF('2018年基金预算收入决算表3'!B11=0,0,ROUND((D11-'2018年基金预算收入决算表3'!B11)/'2018年基金预算收入决算表3'!B11*100,1))</f>
        <v>0</v>
      </c>
    </row>
    <row r="12" spans="1:6" s="1" customFormat="1" ht="24.75" customHeight="1">
      <c r="A12" s="58" t="s">
        <v>597</v>
      </c>
      <c r="B12" s="66"/>
      <c r="C12" s="29"/>
      <c r="D12" s="66"/>
      <c r="E12" s="66">
        <f>D12-C12</f>
        <v>0</v>
      </c>
      <c r="F12" s="31">
        <f>IF('2018年基金预算收入决算表3'!B12=0,0,ROUND((D12-'2018年基金预算收入决算表3'!B12)/'2018年基金预算收入决算表3'!B12*100,1))</f>
        <v>0</v>
      </c>
    </row>
    <row r="13" spans="1:6" s="1" customFormat="1" ht="24.75" customHeight="1">
      <c r="A13" s="58" t="s">
        <v>598</v>
      </c>
      <c r="B13" s="66"/>
      <c r="C13" s="29"/>
      <c r="D13" s="66"/>
      <c r="E13" s="66">
        <f>D13-C13</f>
        <v>0</v>
      </c>
      <c r="F13" s="31">
        <f>IF('2018年基金预算收入决算表3'!B13=0,0,ROUND((D13-'2018年基金预算收入决算表3'!B13)/'2018年基金预算收入决算表3'!B13*100,1))</f>
        <v>0</v>
      </c>
    </row>
    <row r="14" spans="1:6" s="1" customFormat="1" ht="24.75" customHeight="1">
      <c r="A14" s="35" t="s">
        <v>1007</v>
      </c>
      <c r="B14" s="66">
        <f>SUM(B5:B13)</f>
        <v>6147</v>
      </c>
      <c r="C14" s="66">
        <f>SUM(C5:C13)</f>
        <v>91000</v>
      </c>
      <c r="D14" s="66">
        <f>SUM(D5:D13)</f>
        <v>22544</v>
      </c>
      <c r="E14" s="66">
        <f>D14-C14</f>
        <v>-68456</v>
      </c>
      <c r="F14" s="31">
        <v>-93.68</v>
      </c>
    </row>
    <row r="15" spans="1:6" ht="14.25">
      <c r="A15" s="179">
        <f>-29-'2018年基金预算收入决算表3'!A15:F1518</f>
        <v>0</v>
      </c>
      <c r="B15" s="179"/>
      <c r="C15" s="179"/>
      <c r="D15" s="179"/>
      <c r="E15" s="179"/>
      <c r="F15" s="179"/>
    </row>
  </sheetData>
  <sheetProtection/>
  <mergeCells count="3">
    <mergeCell ref="A2:F2"/>
    <mergeCell ref="E3:F3"/>
    <mergeCell ref="A15:F15"/>
  </mergeCells>
  <printOptions horizontalCentered="1"/>
  <pageMargins left="0.79" right="0.79" top="0.79" bottom="0.79" header="0.08" footer="0.59"/>
  <pageSetup firstPageNumber="42" useFirstPageNumber="1" horizontalDpi="600" verticalDpi="600" orientation="portrait" paperSize="9" r:id="rId1"/>
  <headerFooter alignWithMargins="0">
    <oddFooter>&amp;C—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E44"/>
  <sheetViews>
    <sheetView showGridLines="0" showZeros="0" zoomScale="120" zoomScaleNormal="120" zoomScaleSheetLayoutView="100" zoomScalePageLayoutView="0" workbookViewId="0" topLeftCell="A1">
      <pane xSplit="1" ySplit="4" topLeftCell="B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8" sqref="G18"/>
    </sheetView>
  </sheetViews>
  <sheetFormatPr defaultColWidth="9.00390625" defaultRowHeight="14.25"/>
  <cols>
    <col min="1" max="1" width="47.625" style="2" customWidth="1"/>
    <col min="2" max="2" width="10.00390625" style="2" customWidth="1"/>
    <col min="3" max="3" width="9.00390625" style="2" customWidth="1"/>
    <col min="4" max="4" width="8.375" style="2" customWidth="1"/>
    <col min="5" max="5" width="8.50390625" style="2" customWidth="1"/>
    <col min="6" max="16384" width="9.00390625" style="2" customWidth="1"/>
  </cols>
  <sheetData>
    <row r="1" ht="15.75" customHeight="1">
      <c r="A1" s="3" t="s">
        <v>599</v>
      </c>
    </row>
    <row r="2" spans="1:5" ht="25.5" customHeight="1">
      <c r="A2" s="171" t="s">
        <v>600</v>
      </c>
      <c r="B2" s="171"/>
      <c r="C2" s="171"/>
      <c r="D2" s="171"/>
      <c r="E2" s="171"/>
    </row>
    <row r="3" spans="1:5" ht="14.25" customHeight="1">
      <c r="A3" s="4"/>
      <c r="B3" s="4"/>
      <c r="C3" s="4"/>
      <c r="D3" s="180" t="s">
        <v>601</v>
      </c>
      <c r="E3" s="175"/>
    </row>
    <row r="4" spans="1:5" ht="24" customHeight="1">
      <c r="A4" s="177" t="s">
        <v>1015</v>
      </c>
      <c r="B4" s="181" t="s">
        <v>941</v>
      </c>
      <c r="C4" s="181" t="s">
        <v>933</v>
      </c>
      <c r="D4" s="176" t="s">
        <v>41</v>
      </c>
      <c r="E4" s="176"/>
    </row>
    <row r="5" spans="1:5" ht="13.5" customHeight="1">
      <c r="A5" s="178"/>
      <c r="B5" s="182"/>
      <c r="C5" s="182"/>
      <c r="D5" s="5" t="s">
        <v>43</v>
      </c>
      <c r="E5" s="5" t="s">
        <v>44</v>
      </c>
    </row>
    <row r="6" spans="1:5" s="1" customFormat="1" ht="18.75" customHeight="1">
      <c r="A6" s="111" t="s">
        <v>602</v>
      </c>
      <c r="B6" s="66">
        <f>B7</f>
        <v>62</v>
      </c>
      <c r="C6" s="66">
        <f>C7</f>
        <v>21</v>
      </c>
      <c r="D6" s="66">
        <f>C6-B6</f>
        <v>-41</v>
      </c>
      <c r="E6" s="31">
        <f>IF(B6=0,0,ROUND((C6-B6)/B6*100,2))</f>
        <v>-66.13</v>
      </c>
    </row>
    <row r="7" spans="1:5" s="1" customFormat="1" ht="24.75" customHeight="1">
      <c r="A7" s="114" t="s">
        <v>603</v>
      </c>
      <c r="B7" s="66">
        <f>SUM(B8:B9)</f>
        <v>62</v>
      </c>
      <c r="C7" s="66">
        <f>SUM(C8:C9)</f>
        <v>21</v>
      </c>
      <c r="D7" s="66"/>
      <c r="E7" s="31"/>
    </row>
    <row r="8" spans="1:5" s="1" customFormat="1" ht="24.75" customHeight="1">
      <c r="A8" s="114" t="s">
        <v>604</v>
      </c>
      <c r="B8" s="66">
        <v>2</v>
      </c>
      <c r="C8" s="66">
        <v>1</v>
      </c>
      <c r="D8" s="66"/>
      <c r="E8" s="31"/>
    </row>
    <row r="9" spans="1:5" s="1" customFormat="1" ht="22.5" customHeight="1">
      <c r="A9" s="69" t="s">
        <v>605</v>
      </c>
      <c r="B9" s="66">
        <v>60</v>
      </c>
      <c r="C9" s="66">
        <v>20</v>
      </c>
      <c r="D9" s="66">
        <f aca="true" t="shared" si="0" ref="D9:D18">C9-B9</f>
        <v>-40</v>
      </c>
      <c r="E9" s="31">
        <f aca="true" t="shared" si="1" ref="E9:E18">IF(B9=0,0,ROUND((C9-B9)/B9*100,2))</f>
        <v>-66.67</v>
      </c>
    </row>
    <row r="10" spans="1:5" s="1" customFormat="1" ht="22.5" customHeight="1">
      <c r="A10" s="111" t="s">
        <v>606</v>
      </c>
      <c r="B10" s="66">
        <f>B11+B14</f>
        <v>995</v>
      </c>
      <c r="C10" s="66">
        <f>C11+C14</f>
        <v>604</v>
      </c>
      <c r="D10" s="66">
        <f t="shared" si="0"/>
        <v>-391</v>
      </c>
      <c r="E10" s="31">
        <f t="shared" si="1"/>
        <v>-39.3</v>
      </c>
    </row>
    <row r="11" spans="1:5" s="1" customFormat="1" ht="22.5" customHeight="1">
      <c r="A11" s="55" t="s">
        <v>607</v>
      </c>
      <c r="B11" s="66">
        <v>905</v>
      </c>
      <c r="C11" s="66">
        <f>SUM(C12:C13)</f>
        <v>532</v>
      </c>
      <c r="D11" s="66">
        <f t="shared" si="0"/>
        <v>-373</v>
      </c>
      <c r="E11" s="31">
        <f t="shared" si="1"/>
        <v>-41.22</v>
      </c>
    </row>
    <row r="12" spans="1:5" s="1" customFormat="1" ht="28.5" customHeight="1">
      <c r="A12" s="115" t="s">
        <v>608</v>
      </c>
      <c r="B12" s="66"/>
      <c r="C12" s="66">
        <v>532</v>
      </c>
      <c r="D12" s="66"/>
      <c r="E12" s="31"/>
    </row>
    <row r="13" spans="1:5" s="1" customFormat="1" ht="22.5" customHeight="1">
      <c r="A13" s="55" t="s">
        <v>609</v>
      </c>
      <c r="B13" s="66"/>
      <c r="C13" s="66"/>
      <c r="D13" s="66">
        <f t="shared" si="0"/>
        <v>0</v>
      </c>
      <c r="E13" s="31">
        <f t="shared" si="1"/>
        <v>0</v>
      </c>
    </row>
    <row r="14" spans="1:5" s="1" customFormat="1" ht="22.5" customHeight="1">
      <c r="A14" s="55" t="s">
        <v>610</v>
      </c>
      <c r="B14" s="66">
        <v>90</v>
      </c>
      <c r="C14" s="66">
        <f>C15</f>
        <v>72</v>
      </c>
      <c r="D14" s="66"/>
      <c r="E14" s="31"/>
    </row>
    <row r="15" spans="1:5" s="1" customFormat="1" ht="22.5" customHeight="1">
      <c r="A15" s="55" t="s">
        <v>611</v>
      </c>
      <c r="B15" s="66"/>
      <c r="C15" s="66">
        <v>72</v>
      </c>
      <c r="D15" s="66"/>
      <c r="E15" s="31"/>
    </row>
    <row r="16" spans="1:5" s="1" customFormat="1" ht="22.5" customHeight="1">
      <c r="A16" s="111" t="s">
        <v>612</v>
      </c>
      <c r="B16" s="66">
        <f>B17+B18+B19+B20+B21+B22+B23</f>
        <v>6249</v>
      </c>
      <c r="C16" s="66">
        <f>C17+C18+C19+C20+C21+C22+C23</f>
        <v>295</v>
      </c>
      <c r="D16" s="66">
        <f t="shared" si="0"/>
        <v>-5954</v>
      </c>
      <c r="E16" s="31">
        <f t="shared" si="1"/>
        <v>-95.28</v>
      </c>
    </row>
    <row r="17" spans="1:5" s="1" customFormat="1" ht="24" customHeight="1">
      <c r="A17" s="115" t="s">
        <v>613</v>
      </c>
      <c r="B17" s="66"/>
      <c r="C17" s="66"/>
      <c r="D17" s="66">
        <f t="shared" si="0"/>
        <v>0</v>
      </c>
      <c r="E17" s="31">
        <f t="shared" si="1"/>
        <v>0</v>
      </c>
    </row>
    <row r="18" spans="1:5" s="1" customFormat="1" ht="27.75" customHeight="1">
      <c r="A18" s="115" t="s">
        <v>614</v>
      </c>
      <c r="B18" s="66">
        <v>6113</v>
      </c>
      <c r="C18" s="66">
        <v>8</v>
      </c>
      <c r="D18" s="66">
        <f t="shared" si="0"/>
        <v>-6105</v>
      </c>
      <c r="E18" s="31">
        <f t="shared" si="1"/>
        <v>-99.87</v>
      </c>
    </row>
    <row r="19" spans="1:5" s="1" customFormat="1" ht="27.75" customHeight="1">
      <c r="A19" s="115" t="s">
        <v>615</v>
      </c>
      <c r="B19" s="66">
        <v>44</v>
      </c>
      <c r="C19" s="66"/>
      <c r="D19" s="66">
        <f aca="true" t="shared" si="2" ref="D19:D26">C19-B19</f>
        <v>-44</v>
      </c>
      <c r="E19" s="31">
        <f aca="true" t="shared" si="3" ref="E19:E26">IF(B19=0,0,ROUND((C19-B19)/B19*100,2))</f>
        <v>-100</v>
      </c>
    </row>
    <row r="20" spans="1:5" s="1" customFormat="1" ht="27.75" customHeight="1">
      <c r="A20" s="115" t="s">
        <v>616</v>
      </c>
      <c r="B20" s="66">
        <v>92</v>
      </c>
      <c r="C20" s="66">
        <v>287</v>
      </c>
      <c r="D20" s="66">
        <f t="shared" si="2"/>
        <v>195</v>
      </c>
      <c r="E20" s="31">
        <f t="shared" si="3"/>
        <v>211.96</v>
      </c>
    </row>
    <row r="21" spans="1:5" s="1" customFormat="1" ht="27.75" customHeight="1">
      <c r="A21" s="115" t="s">
        <v>617</v>
      </c>
      <c r="B21" s="66"/>
      <c r="C21" s="66"/>
      <c r="D21" s="66">
        <f t="shared" si="2"/>
        <v>0</v>
      </c>
      <c r="E21" s="31">
        <f t="shared" si="3"/>
        <v>0</v>
      </c>
    </row>
    <row r="22" spans="1:5" s="1" customFormat="1" ht="27.75" customHeight="1">
      <c r="A22" s="115" t="s">
        <v>618</v>
      </c>
      <c r="B22" s="66"/>
      <c r="C22" s="66"/>
      <c r="D22" s="66">
        <f t="shared" si="2"/>
        <v>0</v>
      </c>
      <c r="E22" s="31">
        <f t="shared" si="3"/>
        <v>0</v>
      </c>
    </row>
    <row r="23" spans="1:5" s="1" customFormat="1" ht="27.75" customHeight="1">
      <c r="A23" s="116" t="s">
        <v>619</v>
      </c>
      <c r="B23" s="66"/>
      <c r="C23" s="66"/>
      <c r="D23" s="66"/>
      <c r="E23" s="31"/>
    </row>
    <row r="24" spans="1:5" s="1" customFormat="1" ht="22.5" customHeight="1">
      <c r="A24" s="111" t="s">
        <v>620</v>
      </c>
      <c r="B24" s="66">
        <f>SUM(B25:B30)</f>
        <v>697</v>
      </c>
      <c r="C24" s="66">
        <f>SUM(C25:C30)</f>
        <v>864</v>
      </c>
      <c r="D24" s="66">
        <f t="shared" si="2"/>
        <v>167</v>
      </c>
      <c r="E24" s="31">
        <f t="shared" si="3"/>
        <v>23.96</v>
      </c>
    </row>
    <row r="25" spans="1:5" s="1" customFormat="1" ht="20.25" customHeight="1">
      <c r="A25" s="55" t="s">
        <v>621</v>
      </c>
      <c r="B25" s="66"/>
      <c r="C25" s="66"/>
      <c r="D25" s="66">
        <f t="shared" si="2"/>
        <v>0</v>
      </c>
      <c r="E25" s="31">
        <f t="shared" si="3"/>
        <v>0</v>
      </c>
    </row>
    <row r="26" spans="1:5" s="1" customFormat="1" ht="20.25" customHeight="1">
      <c r="A26" s="55" t="s">
        <v>622</v>
      </c>
      <c r="B26" s="66"/>
      <c r="C26" s="66"/>
      <c r="D26" s="66">
        <f t="shared" si="2"/>
        <v>0</v>
      </c>
      <c r="E26" s="31">
        <f t="shared" si="3"/>
        <v>0</v>
      </c>
    </row>
    <row r="27" spans="1:5" s="1" customFormat="1" ht="20.25" customHeight="1">
      <c r="A27" s="55" t="s">
        <v>623</v>
      </c>
      <c r="B27" s="66"/>
      <c r="C27" s="66"/>
      <c r="D27" s="66">
        <f aca="true" t="shared" si="4" ref="D27:D34">C27-B27</f>
        <v>0</v>
      </c>
      <c r="E27" s="31">
        <f aca="true" t="shared" si="5" ref="E27:E41">IF(B27=0,0,ROUND((C27-B27)/B27*100,2))</f>
        <v>0</v>
      </c>
    </row>
    <row r="28" spans="1:5" s="1" customFormat="1" ht="20.25" customHeight="1">
      <c r="A28" s="55" t="s">
        <v>624</v>
      </c>
      <c r="B28" s="66"/>
      <c r="C28" s="66"/>
      <c r="D28" s="66">
        <f t="shared" si="4"/>
        <v>0</v>
      </c>
      <c r="E28" s="31">
        <f t="shared" si="5"/>
        <v>0</v>
      </c>
    </row>
    <row r="29" spans="1:5" s="1" customFormat="1" ht="30" customHeight="1">
      <c r="A29" s="115" t="s">
        <v>625</v>
      </c>
      <c r="B29" s="66">
        <v>697</v>
      </c>
      <c r="C29" s="66">
        <v>864</v>
      </c>
      <c r="D29" s="66">
        <f t="shared" si="4"/>
        <v>167</v>
      </c>
      <c r="E29" s="31">
        <f t="shared" si="5"/>
        <v>23.96</v>
      </c>
    </row>
    <row r="30" spans="1:5" s="1" customFormat="1" ht="27" customHeight="1">
      <c r="A30" s="115" t="s">
        <v>626</v>
      </c>
      <c r="B30" s="66"/>
      <c r="C30" s="66"/>
      <c r="D30" s="66">
        <f t="shared" si="4"/>
        <v>0</v>
      </c>
      <c r="E30" s="31">
        <f t="shared" si="5"/>
        <v>0</v>
      </c>
    </row>
    <row r="31" spans="1:5" s="1" customFormat="1" ht="27" customHeight="1">
      <c r="A31" s="111" t="s">
        <v>627</v>
      </c>
      <c r="B31" s="66"/>
      <c r="C31" s="66">
        <f>C32</f>
        <v>20</v>
      </c>
      <c r="D31" s="66">
        <f t="shared" si="4"/>
        <v>20</v>
      </c>
      <c r="E31" s="31">
        <f t="shared" si="5"/>
        <v>0</v>
      </c>
    </row>
    <row r="32" spans="1:5" s="1" customFormat="1" ht="27" customHeight="1">
      <c r="A32" s="115" t="s">
        <v>628</v>
      </c>
      <c r="B32" s="66"/>
      <c r="C32" s="66">
        <v>20</v>
      </c>
      <c r="D32" s="66">
        <f t="shared" si="4"/>
        <v>20</v>
      </c>
      <c r="E32" s="31">
        <f t="shared" si="5"/>
        <v>0</v>
      </c>
    </row>
    <row r="33" spans="1:5" s="1" customFormat="1" ht="22.5" customHeight="1">
      <c r="A33" s="111" t="s">
        <v>629</v>
      </c>
      <c r="B33" s="66">
        <f>SUM(B34:B35)</f>
        <v>0</v>
      </c>
      <c r="C33" s="66">
        <f>SUM(C34:C35)</f>
        <v>0</v>
      </c>
      <c r="D33" s="66">
        <f t="shared" si="4"/>
        <v>0</v>
      </c>
      <c r="E33" s="31">
        <f t="shared" si="5"/>
        <v>0</v>
      </c>
    </row>
    <row r="34" spans="1:5" s="1" customFormat="1" ht="22.5" customHeight="1">
      <c r="A34" s="69" t="s">
        <v>630</v>
      </c>
      <c r="B34" s="66"/>
      <c r="C34" s="66"/>
      <c r="D34" s="66">
        <f t="shared" si="4"/>
        <v>0</v>
      </c>
      <c r="E34" s="31">
        <f t="shared" si="5"/>
        <v>0</v>
      </c>
    </row>
    <row r="35" spans="1:5" s="1" customFormat="1" ht="22.5" customHeight="1">
      <c r="A35" s="116" t="s">
        <v>631</v>
      </c>
      <c r="B35" s="66"/>
      <c r="C35" s="66"/>
      <c r="D35" s="66"/>
      <c r="E35" s="31"/>
    </row>
    <row r="36" spans="1:5" s="1" customFormat="1" ht="26.25" customHeight="1">
      <c r="A36" s="111" t="s">
        <v>632</v>
      </c>
      <c r="B36" s="66">
        <f>SUM(B37:B38)</f>
        <v>1331</v>
      </c>
      <c r="C36" s="66">
        <f>SUM(C37:C38)</f>
        <v>2375</v>
      </c>
      <c r="D36" s="66">
        <f aca="true" t="shared" si="6" ref="D36:D41">C36-B36</f>
        <v>1044</v>
      </c>
      <c r="E36" s="31">
        <f t="shared" si="5"/>
        <v>78.44</v>
      </c>
    </row>
    <row r="37" spans="1:5" s="1" customFormat="1" ht="26.25" customHeight="1">
      <c r="A37" s="55" t="s">
        <v>633</v>
      </c>
      <c r="B37" s="66">
        <v>4</v>
      </c>
      <c r="C37" s="66">
        <v>15</v>
      </c>
      <c r="D37" s="66">
        <f t="shared" si="6"/>
        <v>11</v>
      </c>
      <c r="E37" s="31">
        <f t="shared" si="5"/>
        <v>275</v>
      </c>
    </row>
    <row r="38" spans="1:5" s="1" customFormat="1" ht="27" customHeight="1">
      <c r="A38" s="115" t="s">
        <v>634</v>
      </c>
      <c r="B38" s="66">
        <v>1327</v>
      </c>
      <c r="C38" s="66">
        <v>2360</v>
      </c>
      <c r="D38" s="66">
        <f t="shared" si="6"/>
        <v>1033</v>
      </c>
      <c r="E38" s="31">
        <f t="shared" si="5"/>
        <v>77.84</v>
      </c>
    </row>
    <row r="39" spans="1:5" s="1" customFormat="1" ht="27" customHeight="1">
      <c r="A39" s="111" t="s">
        <v>635</v>
      </c>
      <c r="B39" s="66">
        <f>B40</f>
        <v>323</v>
      </c>
      <c r="C39" s="66">
        <f>C40</f>
        <v>442</v>
      </c>
      <c r="D39" s="66">
        <f t="shared" si="6"/>
        <v>119</v>
      </c>
      <c r="E39" s="31">
        <f t="shared" si="5"/>
        <v>36.84</v>
      </c>
    </row>
    <row r="40" spans="1:5" s="1" customFormat="1" ht="27" customHeight="1">
      <c r="A40" s="117" t="s">
        <v>636</v>
      </c>
      <c r="B40" s="66">
        <v>323</v>
      </c>
      <c r="C40" s="66">
        <v>442</v>
      </c>
      <c r="D40" s="66">
        <f t="shared" si="6"/>
        <v>119</v>
      </c>
      <c r="E40" s="31">
        <f t="shared" si="5"/>
        <v>36.84</v>
      </c>
    </row>
    <row r="41" spans="1:5" s="1" customFormat="1" ht="22.5" customHeight="1">
      <c r="A41" s="35" t="s">
        <v>1008</v>
      </c>
      <c r="B41" s="66">
        <f>SUM(,B6,B10,B16,B24,B33,B36,B39)</f>
        <v>9657</v>
      </c>
      <c r="C41" s="66">
        <f>SUM(,C6,C10,C16,C24,C31,C33,C36,C39)</f>
        <v>4621</v>
      </c>
      <c r="D41" s="66">
        <f t="shared" si="6"/>
        <v>-5036</v>
      </c>
      <c r="E41" s="31">
        <f t="shared" si="5"/>
        <v>-52.15</v>
      </c>
    </row>
    <row r="42" ht="22.5" customHeight="1"/>
    <row r="43" ht="22.5" customHeight="1"/>
    <row r="44" ht="22.5" customHeight="1">
      <c r="A44" s="21"/>
    </row>
  </sheetData>
  <sheetProtection/>
  <mergeCells count="6">
    <mergeCell ref="A2:E2"/>
    <mergeCell ref="D3:E3"/>
    <mergeCell ref="D4:E4"/>
    <mergeCell ref="A4:A5"/>
    <mergeCell ref="B4:B5"/>
    <mergeCell ref="C4:C5"/>
  </mergeCells>
  <printOptions horizontalCentered="1"/>
  <pageMargins left="0.59" right="0.59" top="0.79" bottom="0.79" header="0.08" footer="0.59"/>
  <pageSetup firstPageNumber="43" useFirstPageNumber="1" horizontalDpi="600" verticalDpi="600" orientation="portrait" paperSize="9" r:id="rId1"/>
  <headerFooter alignWithMargins="0">
    <oddFooter>&amp;C—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F12"/>
  <sheetViews>
    <sheetView showGridLines="0"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8" sqref="K28"/>
    </sheetView>
  </sheetViews>
  <sheetFormatPr defaultColWidth="9.00390625" defaultRowHeight="14.25"/>
  <cols>
    <col min="1" max="1" width="24.375" style="2" customWidth="1"/>
    <col min="2" max="4" width="11.75390625" style="2" customWidth="1"/>
    <col min="5" max="6" width="11.125" style="2" customWidth="1"/>
    <col min="7" max="16384" width="9.00390625" style="2" customWidth="1"/>
  </cols>
  <sheetData>
    <row r="1" ht="15.75" customHeight="1">
      <c r="A1" s="3" t="s">
        <v>897</v>
      </c>
    </row>
    <row r="2" spans="1:6" ht="35.25" customHeight="1">
      <c r="A2" s="171" t="s">
        <v>925</v>
      </c>
      <c r="B2" s="171"/>
      <c r="C2" s="171"/>
      <c r="D2" s="171"/>
      <c r="E2" s="171"/>
      <c r="F2" s="171"/>
    </row>
    <row r="3" spans="1:6" ht="14.25" customHeight="1">
      <c r="A3" s="4"/>
      <c r="B3" s="4"/>
      <c r="C3" s="4"/>
      <c r="D3" s="4"/>
      <c r="E3" s="180" t="s">
        <v>637</v>
      </c>
      <c r="F3" s="175"/>
    </row>
    <row r="4" spans="1:6" ht="27.75" customHeight="1">
      <c r="A4" s="177" t="s">
        <v>4</v>
      </c>
      <c r="B4" s="177" t="s">
        <v>941</v>
      </c>
      <c r="C4" s="181" t="s">
        <v>942</v>
      </c>
      <c r="D4" s="181" t="s">
        <v>933</v>
      </c>
      <c r="E4" s="177" t="s">
        <v>943</v>
      </c>
      <c r="F4" s="177" t="s">
        <v>944</v>
      </c>
    </row>
    <row r="5" spans="1:6" ht="27.75" customHeight="1">
      <c r="A5" s="178"/>
      <c r="B5" s="178"/>
      <c r="C5" s="182"/>
      <c r="D5" s="182"/>
      <c r="E5" s="178"/>
      <c r="F5" s="178"/>
    </row>
    <row r="6" spans="1:6" s="1" customFormat="1" ht="27.75" customHeight="1">
      <c r="A6" s="113" t="s">
        <v>926</v>
      </c>
      <c r="B6" s="34">
        <f>SUM(B7)</f>
        <v>0</v>
      </c>
      <c r="C6" s="34">
        <v>0</v>
      </c>
      <c r="D6" s="34">
        <v>0</v>
      </c>
      <c r="E6" s="34"/>
      <c r="F6" s="31"/>
    </row>
    <row r="7" spans="1:6" s="1" customFormat="1" ht="27.75" customHeight="1">
      <c r="A7" s="113" t="s">
        <v>927</v>
      </c>
      <c r="B7" s="34">
        <v>0</v>
      </c>
      <c r="C7" s="34">
        <v>0</v>
      </c>
      <c r="D7" s="34">
        <v>0</v>
      </c>
      <c r="E7" s="34"/>
      <c r="F7" s="31"/>
    </row>
    <row r="8" spans="1:6" s="1" customFormat="1" ht="27.75" customHeight="1">
      <c r="A8" s="99"/>
      <c r="B8" s="34"/>
      <c r="C8" s="34"/>
      <c r="D8" s="34"/>
      <c r="E8" s="34"/>
      <c r="F8" s="31"/>
    </row>
    <row r="9" spans="1:6" s="1" customFormat="1" ht="27.75" customHeight="1">
      <c r="A9" s="35" t="s">
        <v>928</v>
      </c>
      <c r="B9" s="149">
        <f>B6</f>
        <v>0</v>
      </c>
      <c r="C9" s="149">
        <v>0</v>
      </c>
      <c r="D9" s="149">
        <v>0</v>
      </c>
      <c r="E9" s="149"/>
      <c r="F9" s="45"/>
    </row>
    <row r="12" ht="14.25">
      <c r="A12" s="21"/>
    </row>
  </sheetData>
  <sheetProtection/>
  <mergeCells count="8">
    <mergeCell ref="A2:F2"/>
    <mergeCell ref="E3:F3"/>
    <mergeCell ref="A4:A5"/>
    <mergeCell ref="B4:B5"/>
    <mergeCell ref="C4:C5"/>
    <mergeCell ref="D4:D5"/>
    <mergeCell ref="E4:E5"/>
    <mergeCell ref="F4:F5"/>
  </mergeCells>
  <printOptions horizontalCentered="1"/>
  <pageMargins left="0.59" right="0.59" top="0.79" bottom="0.79" header="0.08" footer="0.59"/>
  <pageSetup firstPageNumber="45" useFirstPageNumber="1" horizontalDpi="600" verticalDpi="600" orientation="portrait" paperSize="9" r:id="rId1"/>
  <headerFooter alignWithMargins="0">
    <oddFooter>&amp;C—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E12"/>
  <sheetViews>
    <sheetView showGridLines="0" showZeros="0"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8" sqref="B18"/>
    </sheetView>
  </sheetViews>
  <sheetFormatPr defaultColWidth="9.00390625" defaultRowHeight="14.25"/>
  <cols>
    <col min="1" max="1" width="32.875" style="2" customWidth="1"/>
    <col min="2" max="3" width="11.75390625" style="2" customWidth="1"/>
    <col min="4" max="5" width="11.125" style="2" customWidth="1"/>
    <col min="6" max="16384" width="9.00390625" style="2" customWidth="1"/>
  </cols>
  <sheetData>
    <row r="1" ht="15.75" customHeight="1">
      <c r="A1" s="3" t="s">
        <v>902</v>
      </c>
    </row>
    <row r="2" spans="1:5" ht="35.25" customHeight="1">
      <c r="A2" s="171" t="s">
        <v>929</v>
      </c>
      <c r="B2" s="171"/>
      <c r="C2" s="171"/>
      <c r="D2" s="171"/>
      <c r="E2" s="171"/>
    </row>
    <row r="3" spans="1:5" ht="14.25" customHeight="1">
      <c r="A3" s="4"/>
      <c r="B3" s="4"/>
      <c r="C3" s="4"/>
      <c r="D3" s="180" t="s">
        <v>637</v>
      </c>
      <c r="E3" s="175"/>
    </row>
    <row r="4" spans="1:5" ht="27.75" customHeight="1">
      <c r="A4" s="177" t="s">
        <v>4</v>
      </c>
      <c r="B4" s="22" t="s">
        <v>922</v>
      </c>
      <c r="C4" s="6" t="s">
        <v>923</v>
      </c>
      <c r="D4" s="176" t="s">
        <v>924</v>
      </c>
      <c r="E4" s="176"/>
    </row>
    <row r="5" spans="1:5" ht="27.75" customHeight="1">
      <c r="A5" s="178"/>
      <c r="B5" s="23" t="s">
        <v>42</v>
      </c>
      <c r="C5" s="7" t="s">
        <v>42</v>
      </c>
      <c r="D5" s="5" t="s">
        <v>43</v>
      </c>
      <c r="E5" s="5" t="s">
        <v>44</v>
      </c>
    </row>
    <row r="6" spans="1:5" s="1" customFormat="1" ht="27.75" customHeight="1">
      <c r="A6" s="113" t="s">
        <v>930</v>
      </c>
      <c r="B6" s="34">
        <f>SUM(B7)</f>
        <v>1120</v>
      </c>
      <c r="C6" s="34">
        <f>SUM(C7)</f>
        <v>4199</v>
      </c>
      <c r="D6" s="52">
        <f>C6-B6</f>
        <v>3079</v>
      </c>
      <c r="E6" s="31">
        <f>IF(B6=0,0,ROUND((C6-B6)/B6*100,2))</f>
        <v>274.91</v>
      </c>
    </row>
    <row r="7" spans="1:5" s="1" customFormat="1" ht="27.75" customHeight="1">
      <c r="A7" s="113" t="s">
        <v>931</v>
      </c>
      <c r="B7" s="34">
        <v>1120</v>
      </c>
      <c r="C7" s="34">
        <v>4199</v>
      </c>
      <c r="D7" s="52">
        <f>C7-B7</f>
        <v>3079</v>
      </c>
      <c r="E7" s="31">
        <f>IF(B7=0,0,ROUND((C7-B7)/B7*100,2))</f>
        <v>274.91</v>
      </c>
    </row>
    <row r="8" spans="1:5" s="1" customFormat="1" ht="27.75" customHeight="1">
      <c r="A8" s="99"/>
      <c r="B8" s="34"/>
      <c r="C8" s="34"/>
      <c r="D8" s="52"/>
      <c r="E8" s="31"/>
    </row>
    <row r="9" spans="1:5" s="1" customFormat="1" ht="27.75" customHeight="1">
      <c r="A9" s="35" t="s">
        <v>932</v>
      </c>
      <c r="B9" s="149">
        <f>B6</f>
        <v>1120</v>
      </c>
      <c r="C9" s="149">
        <f>C6</f>
        <v>4199</v>
      </c>
      <c r="D9" s="150">
        <f>C9-B9</f>
        <v>3079</v>
      </c>
      <c r="E9" s="45">
        <f>IF(B9=0,0,ROUND((C9-B9)/B9*100,2))</f>
        <v>274.91</v>
      </c>
    </row>
    <row r="12" ht="14.25">
      <c r="A12" s="21"/>
    </row>
  </sheetData>
  <sheetProtection/>
  <mergeCells count="4">
    <mergeCell ref="A2:E2"/>
    <mergeCell ref="D3:E3"/>
    <mergeCell ref="D4:E4"/>
    <mergeCell ref="A4:A5"/>
  </mergeCells>
  <printOptions horizontalCentered="1"/>
  <pageMargins left="0.59" right="0.59" top="0.79" bottom="0.79" header="0.08" footer="0.59"/>
  <pageSetup firstPageNumber="46" useFirstPageNumber="1" horizontalDpi="600" verticalDpi="600" orientation="portrait" paperSize="9" r:id="rId1"/>
  <headerFooter alignWithMargins="0">
    <oddFooter>&amp;C—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F18"/>
  <sheetViews>
    <sheetView showGridLines="0" showZeros="0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A13"/>
    </sheetView>
  </sheetViews>
  <sheetFormatPr defaultColWidth="9.00390625" defaultRowHeight="14.25"/>
  <cols>
    <col min="1" max="1" width="30.875" style="2" customWidth="1"/>
    <col min="2" max="2" width="10.625" style="39" customWidth="1"/>
    <col min="3" max="3" width="10.00390625" style="39" customWidth="1"/>
    <col min="4" max="4" width="10.25390625" style="2" customWidth="1"/>
    <col min="5" max="5" width="10.125" style="2" customWidth="1"/>
    <col min="6" max="6" width="7.50390625" style="2" customWidth="1"/>
    <col min="7" max="16384" width="9.00390625" style="2" customWidth="1"/>
  </cols>
  <sheetData>
    <row r="1" ht="19.5" customHeight="1">
      <c r="A1" s="3" t="s">
        <v>903</v>
      </c>
    </row>
    <row r="2" spans="1:6" ht="39.75" customHeight="1">
      <c r="A2" s="171" t="s">
        <v>936</v>
      </c>
      <c r="B2" s="171"/>
      <c r="C2" s="171"/>
      <c r="D2" s="171"/>
      <c r="E2" s="171"/>
      <c r="F2" s="171"/>
    </row>
    <row r="3" spans="1:6" ht="14.25" customHeight="1">
      <c r="A3" s="4"/>
      <c r="B3" s="40"/>
      <c r="C3" s="40"/>
      <c r="D3" s="172" t="s">
        <v>858</v>
      </c>
      <c r="E3" s="183"/>
      <c r="F3" s="183"/>
    </row>
    <row r="4" spans="1:6" ht="15" customHeight="1">
      <c r="A4" s="176" t="s">
        <v>4</v>
      </c>
      <c r="B4" s="41" t="s">
        <v>898</v>
      </c>
      <c r="C4" s="41" t="s">
        <v>923</v>
      </c>
      <c r="D4" s="6" t="s">
        <v>899</v>
      </c>
      <c r="E4" s="177" t="s">
        <v>943</v>
      </c>
      <c r="F4" s="177" t="s">
        <v>944</v>
      </c>
    </row>
    <row r="5" spans="1:6" ht="15" customHeight="1">
      <c r="A5" s="176"/>
      <c r="B5" s="42" t="s">
        <v>42</v>
      </c>
      <c r="C5" s="42" t="s">
        <v>940</v>
      </c>
      <c r="D5" s="7" t="s">
        <v>901</v>
      </c>
      <c r="E5" s="178"/>
      <c r="F5" s="178"/>
    </row>
    <row r="6" spans="1:6" s="1" customFormat="1" ht="24.75" customHeight="1">
      <c r="A6" s="28" t="s">
        <v>1046</v>
      </c>
      <c r="B6" s="152">
        <v>9443</v>
      </c>
      <c r="C6" s="29">
        <v>9350</v>
      </c>
      <c r="D6" s="29">
        <v>11937</v>
      </c>
      <c r="E6" s="153">
        <f>D6-C6</f>
        <v>2587</v>
      </c>
      <c r="F6" s="31">
        <f>E6/C6*100</f>
        <v>27.668449197860962</v>
      </c>
    </row>
    <row r="7" spans="1:6" s="1" customFormat="1" ht="24.75" customHeight="1">
      <c r="A7" s="28" t="s">
        <v>1047</v>
      </c>
      <c r="B7" s="152">
        <v>2302</v>
      </c>
      <c r="C7" s="29">
        <v>2642</v>
      </c>
      <c r="D7" s="29">
        <v>1561</v>
      </c>
      <c r="E7" s="153">
        <f aca="true" t="shared" si="0" ref="E7:E14">D7-C7</f>
        <v>-1081</v>
      </c>
      <c r="F7" s="31">
        <f aca="true" t="shared" si="1" ref="F7:F14">E7/C7*100</f>
        <v>-40.91597274791825</v>
      </c>
    </row>
    <row r="8" spans="1:6" s="1" customFormat="1" ht="24.75" customHeight="1">
      <c r="A8" s="28" t="s">
        <v>1048</v>
      </c>
      <c r="B8" s="152">
        <v>15446</v>
      </c>
      <c r="C8" s="29">
        <v>15455</v>
      </c>
      <c r="D8" s="29">
        <v>16420</v>
      </c>
      <c r="E8" s="153">
        <f t="shared" si="0"/>
        <v>965</v>
      </c>
      <c r="F8" s="31">
        <f t="shared" si="1"/>
        <v>6.243934001941119</v>
      </c>
    </row>
    <row r="9" spans="1:6" s="1" customFormat="1" ht="24.75" customHeight="1">
      <c r="A9" s="28" t="s">
        <v>1049</v>
      </c>
      <c r="B9" s="152">
        <v>2065</v>
      </c>
      <c r="C9" s="29">
        <v>2153</v>
      </c>
      <c r="D9" s="29">
        <v>2547</v>
      </c>
      <c r="E9" s="153">
        <f t="shared" si="0"/>
        <v>394</v>
      </c>
      <c r="F9" s="31">
        <f t="shared" si="1"/>
        <v>18.300046446818392</v>
      </c>
    </row>
    <row r="10" spans="1:6" s="1" customFormat="1" ht="24.75" customHeight="1">
      <c r="A10" s="28" t="s">
        <v>1050</v>
      </c>
      <c r="B10" s="152">
        <v>395</v>
      </c>
      <c r="C10" s="29">
        <v>588</v>
      </c>
      <c r="D10" s="29">
        <v>286</v>
      </c>
      <c r="E10" s="153">
        <f t="shared" si="0"/>
        <v>-302</v>
      </c>
      <c r="F10" s="31">
        <f t="shared" si="1"/>
        <v>-51.36054421768708</v>
      </c>
    </row>
    <row r="11" spans="1:6" s="1" customFormat="1" ht="24.75" customHeight="1">
      <c r="A11" s="28" t="s">
        <v>1051</v>
      </c>
      <c r="B11" s="152">
        <v>61561</v>
      </c>
      <c r="C11" s="29">
        <v>70425</v>
      </c>
      <c r="D11" s="29">
        <v>70521</v>
      </c>
      <c r="E11" s="153">
        <f t="shared" si="0"/>
        <v>96</v>
      </c>
      <c r="F11" s="31">
        <f t="shared" si="1"/>
        <v>0.13631522896698614</v>
      </c>
    </row>
    <row r="12" spans="1:6" s="1" customFormat="1" ht="24.75" customHeight="1">
      <c r="A12" s="28" t="s">
        <v>1052</v>
      </c>
      <c r="B12" s="152">
        <v>14367</v>
      </c>
      <c r="C12" s="29">
        <v>16535</v>
      </c>
      <c r="D12" s="29">
        <v>17419</v>
      </c>
      <c r="E12" s="153">
        <f t="shared" si="0"/>
        <v>884</v>
      </c>
      <c r="F12" s="31">
        <f t="shared" si="1"/>
        <v>5.346235258542486</v>
      </c>
    </row>
    <row r="13" spans="1:6" s="1" customFormat="1" ht="26.25" customHeight="1">
      <c r="A13" s="33" t="s">
        <v>934</v>
      </c>
      <c r="B13" s="154">
        <v>65516</v>
      </c>
      <c r="C13" s="155">
        <v>33272</v>
      </c>
      <c r="D13" s="155">
        <v>24754</v>
      </c>
      <c r="E13" s="153">
        <f t="shared" si="0"/>
        <v>-8518</v>
      </c>
      <c r="F13" s="31">
        <f t="shared" si="1"/>
        <v>-25.601106035104593</v>
      </c>
    </row>
    <row r="14" spans="1:6" s="1" customFormat="1" ht="24.75" customHeight="1">
      <c r="A14" s="35" t="s">
        <v>937</v>
      </c>
      <c r="B14" s="167">
        <f>SUM(B6:B13)</f>
        <v>171095</v>
      </c>
      <c r="C14" s="43">
        <f>SUM(C6:C13)</f>
        <v>150420</v>
      </c>
      <c r="D14" s="43">
        <f>SUM(D6:D13)</f>
        <v>145445</v>
      </c>
      <c r="E14" s="44">
        <f t="shared" si="0"/>
        <v>-4975</v>
      </c>
      <c r="F14" s="45">
        <f t="shared" si="1"/>
        <v>-3.3074059300624916</v>
      </c>
    </row>
    <row r="16" spans="1:4" s="1" customFormat="1" ht="15.75" customHeight="1" hidden="1">
      <c r="A16" s="19"/>
      <c r="B16" s="49"/>
      <c r="C16" s="49"/>
      <c r="D16" s="20"/>
    </row>
    <row r="18" ht="14.25">
      <c r="A18" s="21"/>
    </row>
  </sheetData>
  <sheetProtection/>
  <mergeCells count="5">
    <mergeCell ref="A2:F2"/>
    <mergeCell ref="A4:A5"/>
    <mergeCell ref="D3:F3"/>
    <mergeCell ref="E4:E5"/>
    <mergeCell ref="F4:F5"/>
  </mergeCells>
  <printOptions horizontalCentered="1"/>
  <pageMargins left="0.79" right="0.79" top="0.79" bottom="0.79" header="0.08" footer="0.59"/>
  <pageSetup firstPageNumber="47" useFirstPageNumber="1" horizontalDpi="600" verticalDpi="600" orientation="portrait" paperSize="9" r:id="rId1"/>
  <headerFooter alignWithMargins="0">
    <oddFooter>&amp;C—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F16"/>
  <sheetViews>
    <sheetView showGridLines="0" showZeros="0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A5"/>
    </sheetView>
  </sheetViews>
  <sheetFormatPr defaultColWidth="9.00390625" defaultRowHeight="14.25"/>
  <cols>
    <col min="1" max="1" width="32.375" style="2" customWidth="1"/>
    <col min="2" max="2" width="10.75390625" style="2" customWidth="1"/>
    <col min="3" max="3" width="10.125" style="2" customWidth="1"/>
    <col min="4" max="4" width="8.75390625" style="2" customWidth="1"/>
    <col min="5" max="5" width="9.25390625" style="2" customWidth="1"/>
    <col min="6" max="6" width="6.875" style="2" customWidth="1"/>
    <col min="7" max="16384" width="9.00390625" style="2" customWidth="1"/>
  </cols>
  <sheetData>
    <row r="1" ht="21.75" customHeight="1">
      <c r="A1" s="3" t="s">
        <v>904</v>
      </c>
    </row>
    <row r="2" spans="1:6" ht="33" customHeight="1">
      <c r="A2" s="171" t="s">
        <v>917</v>
      </c>
      <c r="B2" s="171"/>
      <c r="C2" s="171"/>
      <c r="D2" s="171"/>
      <c r="E2" s="171"/>
      <c r="F2" s="171"/>
    </row>
    <row r="3" spans="1:6" ht="14.25" customHeight="1">
      <c r="A3" s="4"/>
      <c r="B3" s="4"/>
      <c r="C3" s="4"/>
      <c r="D3" s="4"/>
      <c r="E3" s="172" t="s">
        <v>2</v>
      </c>
      <c r="F3" s="184"/>
    </row>
    <row r="4" spans="1:6" ht="16.5" customHeight="1">
      <c r="A4" s="176" t="s">
        <v>4</v>
      </c>
      <c r="B4" s="6" t="s">
        <v>898</v>
      </c>
      <c r="C4" s="6" t="s">
        <v>899</v>
      </c>
      <c r="D4" s="176" t="s">
        <v>900</v>
      </c>
      <c r="E4" s="176"/>
      <c r="F4" s="181" t="s">
        <v>688</v>
      </c>
    </row>
    <row r="5" spans="1:6" ht="15" customHeight="1">
      <c r="A5" s="176"/>
      <c r="B5" s="7" t="s">
        <v>42</v>
      </c>
      <c r="C5" s="7" t="s">
        <v>901</v>
      </c>
      <c r="D5" s="5" t="s">
        <v>43</v>
      </c>
      <c r="E5" s="5" t="s">
        <v>44</v>
      </c>
      <c r="F5" s="185"/>
    </row>
    <row r="6" spans="1:6" s="1" customFormat="1" ht="24.75" customHeight="1">
      <c r="A6" s="28" t="s">
        <v>1053</v>
      </c>
      <c r="B6" s="29">
        <v>9063</v>
      </c>
      <c r="C6" s="29">
        <v>9790</v>
      </c>
      <c r="D6" s="30">
        <f>C6-B6</f>
        <v>727</v>
      </c>
      <c r="E6" s="31">
        <f>D6/B6*100</f>
        <v>8.021626393026592</v>
      </c>
      <c r="F6" s="32"/>
    </row>
    <row r="7" spans="1:6" s="1" customFormat="1" ht="24.75" customHeight="1">
      <c r="A7" s="28" t="s">
        <v>1054</v>
      </c>
      <c r="B7" s="29">
        <v>2302</v>
      </c>
      <c r="C7" s="29">
        <v>1561</v>
      </c>
      <c r="D7" s="30">
        <f aca="true" t="shared" si="0" ref="D7:D14">C7-B7</f>
        <v>-741</v>
      </c>
      <c r="E7" s="31">
        <f aca="true" t="shared" si="1" ref="E7:E14">D7/B7*100</f>
        <v>-32.18940052128584</v>
      </c>
      <c r="F7" s="32"/>
    </row>
    <row r="8" spans="1:6" s="1" customFormat="1" ht="24.75" customHeight="1">
      <c r="A8" s="28" t="s">
        <v>1055</v>
      </c>
      <c r="B8" s="29">
        <v>13214</v>
      </c>
      <c r="C8" s="29">
        <v>13058</v>
      </c>
      <c r="D8" s="30">
        <f t="shared" si="0"/>
        <v>-156</v>
      </c>
      <c r="E8" s="31">
        <f t="shared" si="1"/>
        <v>-1.1805660662933253</v>
      </c>
      <c r="F8" s="32"/>
    </row>
    <row r="9" spans="1:6" s="1" customFormat="1" ht="24.75" customHeight="1">
      <c r="A9" s="28" t="s">
        <v>1056</v>
      </c>
      <c r="B9" s="29">
        <v>1848</v>
      </c>
      <c r="C9" s="29">
        <v>1979</v>
      </c>
      <c r="D9" s="30">
        <f t="shared" si="0"/>
        <v>131</v>
      </c>
      <c r="E9" s="31">
        <f t="shared" si="1"/>
        <v>7.088744588744589</v>
      </c>
      <c r="F9" s="32"/>
    </row>
    <row r="10" spans="1:6" s="1" customFormat="1" ht="24.75" customHeight="1">
      <c r="A10" s="28" t="s">
        <v>1057</v>
      </c>
      <c r="B10" s="29">
        <v>551</v>
      </c>
      <c r="C10" s="29">
        <v>345</v>
      </c>
      <c r="D10" s="30">
        <f t="shared" si="0"/>
        <v>-206</v>
      </c>
      <c r="E10" s="31">
        <f t="shared" si="1"/>
        <v>-37.38656987295826</v>
      </c>
      <c r="F10" s="32"/>
    </row>
    <row r="11" spans="1:6" s="1" customFormat="1" ht="24.75" customHeight="1">
      <c r="A11" s="28" t="s">
        <v>1058</v>
      </c>
      <c r="B11" s="29">
        <v>73730</v>
      </c>
      <c r="C11" s="29">
        <v>70421</v>
      </c>
      <c r="D11" s="30">
        <f t="shared" si="0"/>
        <v>-3309</v>
      </c>
      <c r="E11" s="31">
        <f t="shared" si="1"/>
        <v>-4.487996744879967</v>
      </c>
      <c r="F11" s="32"/>
    </row>
    <row r="12" spans="1:6" s="1" customFormat="1" ht="24.75" customHeight="1">
      <c r="A12" s="28" t="s">
        <v>1059</v>
      </c>
      <c r="B12" s="29">
        <v>8018</v>
      </c>
      <c r="C12" s="29">
        <v>11591</v>
      </c>
      <c r="D12" s="30">
        <f t="shared" si="0"/>
        <v>3573</v>
      </c>
      <c r="E12" s="31">
        <f t="shared" si="1"/>
        <v>44.56223497131454</v>
      </c>
      <c r="F12" s="32"/>
    </row>
    <row r="13" spans="1:6" s="1" customFormat="1" ht="24.75" customHeight="1">
      <c r="A13" s="33" t="s">
        <v>935</v>
      </c>
      <c r="B13" s="34">
        <v>41950</v>
      </c>
      <c r="C13" s="34">
        <v>15171</v>
      </c>
      <c r="D13" s="30">
        <f t="shared" si="0"/>
        <v>-26779</v>
      </c>
      <c r="E13" s="31">
        <f t="shared" si="1"/>
        <v>-63.835518474374254</v>
      </c>
      <c r="F13" s="32"/>
    </row>
    <row r="14" spans="1:6" s="1" customFormat="1" ht="24.75" customHeight="1">
      <c r="A14" s="35" t="s">
        <v>938</v>
      </c>
      <c r="B14" s="29">
        <f>SUM(B6:B13)</f>
        <v>150676</v>
      </c>
      <c r="C14" s="29">
        <f>SUM(C6:C13)</f>
        <v>123916</v>
      </c>
      <c r="D14" s="151">
        <f t="shared" si="0"/>
        <v>-26760</v>
      </c>
      <c r="E14" s="45">
        <f t="shared" si="1"/>
        <v>-17.759961772279592</v>
      </c>
      <c r="F14" s="32"/>
    </row>
    <row r="16" spans="1:5" ht="14.25">
      <c r="A16" s="21"/>
      <c r="D16" s="1"/>
      <c r="E16" s="1"/>
    </row>
  </sheetData>
  <sheetProtection/>
  <mergeCells count="5">
    <mergeCell ref="A2:F2"/>
    <mergeCell ref="E3:F3"/>
    <mergeCell ref="D4:E4"/>
    <mergeCell ref="A4:A5"/>
    <mergeCell ref="F4:F5"/>
  </mergeCells>
  <printOptions horizontalCentered="1"/>
  <pageMargins left="0.79" right="0.79" top="0.79" bottom="0.79" header="0.08" footer="0.59"/>
  <pageSetup firstPageNumber="48" useFirstPageNumber="1" horizontalDpi="600" verticalDpi="600" orientation="portrait" paperSize="9" r:id="rId1"/>
  <headerFooter alignWithMargins="0">
    <oddFooter>&amp;C—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E31"/>
  <sheetViews>
    <sheetView showGridLines="0" showZeros="0" showOutlineSymbols="0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2" sqref="O22"/>
    </sheetView>
  </sheetViews>
  <sheetFormatPr defaultColWidth="9.00390625" defaultRowHeight="14.25"/>
  <cols>
    <col min="1" max="1" width="32.625" style="2" customWidth="1"/>
    <col min="2" max="2" width="11.50390625" style="2" customWidth="1"/>
    <col min="3" max="3" width="11.50390625" style="39" customWidth="1"/>
    <col min="4" max="5" width="11.50390625" style="2" customWidth="1"/>
    <col min="6" max="16384" width="9.00390625" style="2" customWidth="1"/>
  </cols>
  <sheetData>
    <row r="1" ht="12.75" customHeight="1">
      <c r="A1" s="3" t="s">
        <v>905</v>
      </c>
    </row>
    <row r="2" spans="1:5" ht="35.25" customHeight="1">
      <c r="A2" s="171" t="s">
        <v>638</v>
      </c>
      <c r="B2" s="171"/>
      <c r="C2" s="171"/>
      <c r="D2" s="171"/>
      <c r="E2" s="171"/>
    </row>
    <row r="3" spans="1:5" ht="13.5" customHeight="1">
      <c r="A3" s="4"/>
      <c r="B3" s="4"/>
      <c r="C3" s="40"/>
      <c r="D3" s="172" t="s">
        <v>639</v>
      </c>
      <c r="E3" s="183"/>
    </row>
    <row r="4" spans="1:5" s="104" customFormat="1" ht="19.5" customHeight="1">
      <c r="A4" s="176" t="s">
        <v>4</v>
      </c>
      <c r="B4" s="6" t="s">
        <v>40</v>
      </c>
      <c r="C4" s="106" t="s">
        <v>640</v>
      </c>
      <c r="D4" s="186" t="s">
        <v>641</v>
      </c>
      <c r="E4" s="187"/>
    </row>
    <row r="5" spans="1:5" s="104" customFormat="1" ht="13.5" customHeight="1">
      <c r="A5" s="176"/>
      <c r="B5" s="23" t="s">
        <v>42</v>
      </c>
      <c r="C5" s="107" t="s">
        <v>642</v>
      </c>
      <c r="D5" s="5" t="s">
        <v>43</v>
      </c>
      <c r="E5" s="50" t="s">
        <v>44</v>
      </c>
    </row>
    <row r="6" spans="1:5" s="105" customFormat="1" ht="24" customHeight="1">
      <c r="A6" s="108" t="s">
        <v>11</v>
      </c>
      <c r="B6" s="66">
        <f>SUM(B7:B21)</f>
        <v>103820</v>
      </c>
      <c r="C6" s="66">
        <f>SUM(C7:C21)</f>
        <v>109034</v>
      </c>
      <c r="D6" s="66">
        <f>SUM(D7:D21)</f>
        <v>5214</v>
      </c>
      <c r="E6" s="31">
        <f aca="true" t="shared" si="0" ref="E6:E25">IF(B6=0,0,ROUND((C6-B6)/B6*100,2))</f>
        <v>5.02</v>
      </c>
    </row>
    <row r="7" spans="1:5" s="105" customFormat="1" ht="24" customHeight="1">
      <c r="A7" s="53" t="s">
        <v>12</v>
      </c>
      <c r="B7" s="66">
        <v>56801</v>
      </c>
      <c r="C7" s="66">
        <v>60400</v>
      </c>
      <c r="D7" s="66">
        <f aca="true" t="shared" si="1" ref="D7:D25">C7-B7</f>
        <v>3599</v>
      </c>
      <c r="E7" s="31">
        <f t="shared" si="0"/>
        <v>6.34</v>
      </c>
    </row>
    <row r="8" spans="1:5" s="105" customFormat="1" ht="24" customHeight="1">
      <c r="A8" s="98" t="s">
        <v>13</v>
      </c>
      <c r="B8" s="66">
        <v>571</v>
      </c>
      <c r="C8" s="66"/>
      <c r="D8" s="66">
        <f t="shared" si="1"/>
        <v>-571</v>
      </c>
      <c r="E8" s="109">
        <f t="shared" si="0"/>
        <v>-100</v>
      </c>
    </row>
    <row r="9" spans="1:5" s="105" customFormat="1" ht="24" customHeight="1">
      <c r="A9" s="53" t="s">
        <v>14</v>
      </c>
      <c r="B9" s="66">
        <v>1188</v>
      </c>
      <c r="C9" s="66">
        <v>1250</v>
      </c>
      <c r="D9" s="66">
        <f t="shared" si="1"/>
        <v>62</v>
      </c>
      <c r="E9" s="31">
        <f t="shared" si="0"/>
        <v>5.22</v>
      </c>
    </row>
    <row r="10" spans="1:5" s="105" customFormat="1" ht="24" customHeight="1">
      <c r="A10" s="53" t="s">
        <v>15</v>
      </c>
      <c r="B10" s="66">
        <v>2826</v>
      </c>
      <c r="C10" s="66">
        <v>2000</v>
      </c>
      <c r="D10" s="66">
        <f t="shared" si="1"/>
        <v>-826</v>
      </c>
      <c r="E10" s="31">
        <f t="shared" si="0"/>
        <v>-29.23</v>
      </c>
    </row>
    <row r="11" spans="1:5" s="105" customFormat="1" ht="24" customHeight="1">
      <c r="A11" s="53" t="s">
        <v>16</v>
      </c>
      <c r="B11" s="66">
        <v>21418</v>
      </c>
      <c r="C11" s="66">
        <v>22640</v>
      </c>
      <c r="D11" s="66">
        <f t="shared" si="1"/>
        <v>1222</v>
      </c>
      <c r="E11" s="31">
        <f t="shared" si="0"/>
        <v>5.71</v>
      </c>
    </row>
    <row r="12" spans="1:5" s="105" customFormat="1" ht="24" customHeight="1">
      <c r="A12" s="53" t="s">
        <v>17</v>
      </c>
      <c r="B12" s="66">
        <v>2443</v>
      </c>
      <c r="C12" s="66">
        <v>2620</v>
      </c>
      <c r="D12" s="66">
        <f t="shared" si="1"/>
        <v>177</v>
      </c>
      <c r="E12" s="31">
        <f t="shared" si="0"/>
        <v>7.25</v>
      </c>
    </row>
    <row r="13" spans="1:5" s="105" customFormat="1" ht="24" customHeight="1">
      <c r="A13" s="53" t="s">
        <v>18</v>
      </c>
      <c r="B13" s="66">
        <v>2475</v>
      </c>
      <c r="C13" s="66">
        <v>2700</v>
      </c>
      <c r="D13" s="66">
        <f t="shared" si="1"/>
        <v>225</v>
      </c>
      <c r="E13" s="31">
        <f t="shared" si="0"/>
        <v>9.09</v>
      </c>
    </row>
    <row r="14" spans="1:5" s="105" customFormat="1" ht="24" customHeight="1">
      <c r="A14" s="53" t="s">
        <v>19</v>
      </c>
      <c r="B14" s="66">
        <v>942</v>
      </c>
      <c r="C14" s="66">
        <v>1000</v>
      </c>
      <c r="D14" s="66">
        <f t="shared" si="1"/>
        <v>58</v>
      </c>
      <c r="E14" s="31">
        <f t="shared" si="0"/>
        <v>6.16</v>
      </c>
    </row>
    <row r="15" spans="1:5" s="105" customFormat="1" ht="24" customHeight="1">
      <c r="A15" s="53" t="s">
        <v>20</v>
      </c>
      <c r="B15" s="66">
        <v>1029</v>
      </c>
      <c r="C15" s="66">
        <v>1090</v>
      </c>
      <c r="D15" s="66">
        <f t="shared" si="1"/>
        <v>61</v>
      </c>
      <c r="E15" s="31">
        <f t="shared" si="0"/>
        <v>5.93</v>
      </c>
    </row>
    <row r="16" spans="1:5" s="105" customFormat="1" ht="24" customHeight="1">
      <c r="A16" s="53" t="s">
        <v>21</v>
      </c>
      <c r="B16" s="66">
        <v>325</v>
      </c>
      <c r="C16" s="66">
        <v>350</v>
      </c>
      <c r="D16" s="66">
        <f t="shared" si="1"/>
        <v>25</v>
      </c>
      <c r="E16" s="31">
        <f t="shared" si="0"/>
        <v>7.69</v>
      </c>
    </row>
    <row r="17" spans="1:5" s="105" customFormat="1" ht="24" customHeight="1">
      <c r="A17" s="53" t="s">
        <v>22</v>
      </c>
      <c r="B17" s="66">
        <v>1401</v>
      </c>
      <c r="C17" s="66">
        <v>1480</v>
      </c>
      <c r="D17" s="66">
        <f t="shared" si="1"/>
        <v>79</v>
      </c>
      <c r="E17" s="31">
        <f t="shared" si="0"/>
        <v>5.64</v>
      </c>
    </row>
    <row r="18" spans="1:5" s="105" customFormat="1" ht="24" customHeight="1">
      <c r="A18" s="53" t="s">
        <v>23</v>
      </c>
      <c r="B18" s="66">
        <v>557</v>
      </c>
      <c r="C18" s="66">
        <v>585</v>
      </c>
      <c r="D18" s="66">
        <f t="shared" si="1"/>
        <v>28</v>
      </c>
      <c r="E18" s="31">
        <f t="shared" si="0"/>
        <v>5.03</v>
      </c>
    </row>
    <row r="19" spans="1:5" s="105" customFormat="1" ht="24" customHeight="1">
      <c r="A19" s="53" t="s">
        <v>24</v>
      </c>
      <c r="B19" s="66">
        <v>1620</v>
      </c>
      <c r="C19" s="66">
        <v>1701</v>
      </c>
      <c r="D19" s="66">
        <f t="shared" si="1"/>
        <v>81</v>
      </c>
      <c r="E19" s="31">
        <f t="shared" si="0"/>
        <v>5</v>
      </c>
    </row>
    <row r="20" spans="1:5" s="105" customFormat="1" ht="24" customHeight="1">
      <c r="A20" s="53" t="s">
        <v>25</v>
      </c>
      <c r="B20" s="66">
        <v>7922</v>
      </c>
      <c r="C20" s="66">
        <v>8318</v>
      </c>
      <c r="D20" s="66">
        <f t="shared" si="1"/>
        <v>396</v>
      </c>
      <c r="E20" s="31">
        <f t="shared" si="0"/>
        <v>5</v>
      </c>
    </row>
    <row r="21" spans="1:5" s="105" customFormat="1" ht="24" customHeight="1">
      <c r="A21" s="53" t="s">
        <v>26</v>
      </c>
      <c r="B21" s="66">
        <v>2302</v>
      </c>
      <c r="C21" s="66">
        <v>2900</v>
      </c>
      <c r="D21" s="66">
        <f t="shared" si="1"/>
        <v>598</v>
      </c>
      <c r="E21" s="31">
        <f t="shared" si="0"/>
        <v>25.98</v>
      </c>
    </row>
    <row r="22" spans="1:5" s="105" customFormat="1" ht="24" customHeight="1">
      <c r="A22" s="108" t="s">
        <v>27</v>
      </c>
      <c r="B22" s="66">
        <f>SUM(B23:B30)</f>
        <v>19542</v>
      </c>
      <c r="C22" s="66">
        <f>SUM(C23:C30)</f>
        <v>20566</v>
      </c>
      <c r="D22" s="66">
        <f t="shared" si="1"/>
        <v>1024</v>
      </c>
      <c r="E22" s="31">
        <f t="shared" si="0"/>
        <v>5.24</v>
      </c>
    </row>
    <row r="23" spans="1:5" s="105" customFormat="1" ht="24" customHeight="1">
      <c r="A23" s="53" t="s">
        <v>28</v>
      </c>
      <c r="B23" s="66">
        <v>4612</v>
      </c>
      <c r="C23" s="66">
        <v>4046</v>
      </c>
      <c r="D23" s="66">
        <f t="shared" si="1"/>
        <v>-566</v>
      </c>
      <c r="E23" s="31">
        <f t="shared" si="0"/>
        <v>-12.27</v>
      </c>
    </row>
    <row r="24" spans="1:5" s="105" customFormat="1" ht="24" customHeight="1">
      <c r="A24" s="53" t="s">
        <v>29</v>
      </c>
      <c r="B24" s="66">
        <v>3415</v>
      </c>
      <c r="C24" s="66">
        <v>2300</v>
      </c>
      <c r="D24" s="66">
        <f t="shared" si="1"/>
        <v>-1115</v>
      </c>
      <c r="E24" s="31">
        <f t="shared" si="0"/>
        <v>-32.65</v>
      </c>
    </row>
    <row r="25" spans="1:5" s="105" customFormat="1" ht="24" customHeight="1">
      <c r="A25" s="53" t="s">
        <v>30</v>
      </c>
      <c r="B25" s="66">
        <v>238</v>
      </c>
      <c r="C25" s="66">
        <v>2000</v>
      </c>
      <c r="D25" s="66">
        <f t="shared" si="1"/>
        <v>1762</v>
      </c>
      <c r="E25" s="31">
        <f t="shared" si="0"/>
        <v>740.34</v>
      </c>
    </row>
    <row r="26" spans="1:5" s="105" customFormat="1" ht="24" customHeight="1">
      <c r="A26" s="53" t="s">
        <v>31</v>
      </c>
      <c r="B26" s="66"/>
      <c r="C26" s="66"/>
      <c r="D26" s="66"/>
      <c r="E26" s="31"/>
    </row>
    <row r="27" spans="1:5" s="105" customFormat="1" ht="24" customHeight="1">
      <c r="A27" s="110" t="s">
        <v>32</v>
      </c>
      <c r="B27" s="66">
        <v>5800</v>
      </c>
      <c r="C27" s="66">
        <v>9470</v>
      </c>
      <c r="D27" s="66">
        <f>C27-B27</f>
        <v>3670</v>
      </c>
      <c r="E27" s="31">
        <f>IF(B27=0,0,ROUND((C27-B27)/B27*100,2))</f>
        <v>63.28</v>
      </c>
    </row>
    <row r="28" spans="1:5" s="105" customFormat="1" ht="24" customHeight="1">
      <c r="A28" s="53" t="s">
        <v>33</v>
      </c>
      <c r="B28" s="66">
        <v>4779</v>
      </c>
      <c r="C28" s="66">
        <v>1700</v>
      </c>
      <c r="D28" s="66">
        <f>C28-B28</f>
        <v>-3079</v>
      </c>
      <c r="E28" s="31">
        <f>IF(B28=0,0,ROUND((C28-B28)/B28*100,2))</f>
        <v>-64.43</v>
      </c>
    </row>
    <row r="29" spans="1:5" s="105" customFormat="1" ht="24" customHeight="1">
      <c r="A29" s="110" t="s">
        <v>34</v>
      </c>
      <c r="B29" s="66">
        <v>139</v>
      </c>
      <c r="C29" s="66">
        <v>150</v>
      </c>
      <c r="D29" s="66">
        <f>C29-B29</f>
        <v>11</v>
      </c>
      <c r="E29" s="31">
        <f>IF(B29=0,0,ROUND((C29-B29)/B29*100,2))</f>
        <v>7.91</v>
      </c>
    </row>
    <row r="30" spans="1:5" s="105" customFormat="1" ht="24" customHeight="1">
      <c r="A30" s="53" t="s">
        <v>35</v>
      </c>
      <c r="B30" s="66">
        <v>559</v>
      </c>
      <c r="C30" s="66">
        <v>900</v>
      </c>
      <c r="D30" s="66">
        <f>C30-B30</f>
        <v>341</v>
      </c>
      <c r="E30" s="31">
        <f>IF(B30=0,0,ROUND((C30-B30)/B30*100,2))</f>
        <v>61</v>
      </c>
    </row>
    <row r="31" spans="1:5" s="105" customFormat="1" ht="24" customHeight="1">
      <c r="A31" s="35" t="s">
        <v>1014</v>
      </c>
      <c r="B31" s="66">
        <f>SUM(B6,B22)</f>
        <v>123362</v>
      </c>
      <c r="C31" s="66">
        <f>SUM(C6,C22)</f>
        <v>129600</v>
      </c>
      <c r="D31" s="66">
        <f>C31-B31</f>
        <v>6238</v>
      </c>
      <c r="E31" s="112">
        <f>IF(B31=0,0,ROUND((C31-B31)/B31*100,2))</f>
        <v>5.06</v>
      </c>
    </row>
  </sheetData>
  <sheetProtection/>
  <mergeCells count="4">
    <mergeCell ref="A2:E2"/>
    <mergeCell ref="D3:E3"/>
    <mergeCell ref="D4:E4"/>
    <mergeCell ref="A4:A5"/>
  </mergeCells>
  <printOptions horizontalCentered="1"/>
  <pageMargins left="0.79" right="0.79" top="0.31" bottom="0.39" header="0.08" footer="0.55"/>
  <pageSetup firstPageNumber="49" useFirstPageNumber="1" horizontalDpi="600" verticalDpi="600" orientation="portrait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RCD</cp:lastModifiedBy>
  <cp:lastPrinted>2019-02-24T02:27:30Z</cp:lastPrinted>
  <dcterms:created xsi:type="dcterms:W3CDTF">2004-02-12T01:53:04Z</dcterms:created>
  <dcterms:modified xsi:type="dcterms:W3CDTF">2019-12-09T04:02:43Z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