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867" activeTab="6"/>
  </bookViews>
  <sheets>
    <sheet name="2017年公共财政收入决算表" sheetId="1" r:id="rId1"/>
    <sheet name="2017年公共财政支出决算表" sheetId="2" r:id="rId2"/>
    <sheet name="2017年基金预算收入决算表" sheetId="3" r:id="rId3"/>
    <sheet name="2017年基金预算支出决算表 " sheetId="4" r:id="rId4"/>
    <sheet name="2017年社保基金预算收入决算表  " sheetId="5" r:id="rId5"/>
    <sheet name="2017年社保基金预算支出决算表" sheetId="6" r:id="rId6"/>
    <sheet name="2017年国有资本经营预算支出决算表 " sheetId="7" r:id="rId7"/>
  </sheets>
  <externalReferences>
    <externalReference r:id="rId10"/>
  </externalReferences>
  <definedNames>
    <definedName name="_xlnm.Print_Titles" localSheetId="0">'2017年公共财政收入决算表'!$1:$4</definedName>
    <definedName name="_xlnm.Print_Titles" localSheetId="1">'2017年公共财政支出决算表'!$1:$3</definedName>
    <definedName name="_xlnm.Print_Titles" localSheetId="6">'2017年国有资本经营预算支出决算表 '!$1:$4</definedName>
    <definedName name="_xlnm.Print_Titles" localSheetId="2">'2017年基金预算收入决算表'!$1:$4</definedName>
    <definedName name="_xlnm.Print_Titles" localSheetId="3">'2017年基金预算支出决算表 '!$1:$4</definedName>
    <definedName name="_xlnm.Print_Titles" localSheetId="4">'2017年社保基金预算收入决算表  '!$1:$4</definedName>
    <definedName name="_xlnm.Print_Titles" localSheetId="5">'2017年社保基金预算支出决算表'!$1:$4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<sst xmlns="http://schemas.openxmlformats.org/spreadsheetml/2006/main" count="705" uniqueCount="598">
  <si>
    <t>基金收入合计</t>
  </si>
  <si>
    <t>决算数</t>
  </si>
  <si>
    <t>金额</t>
  </si>
  <si>
    <t>%</t>
  </si>
  <si>
    <t>单位:万元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</si>
  <si>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</si>
  <si>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</si>
  <si>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</si>
  <si>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</si>
  <si>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</si>
  <si>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</si>
  <si>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</si>
  <si>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</si>
  <si>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</si>
  <si>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</si>
  <si>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</si>
  <si>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专项收入</t>
  </si>
  <si>
    <t>行政事业性收费收入</t>
  </si>
  <si>
    <t>罚没收入</t>
  </si>
  <si>
    <t>其他收入</t>
  </si>
  <si>
    <t>耕地占用税</t>
  </si>
  <si>
    <t>契税</t>
  </si>
  <si>
    <t>烟叶税</t>
  </si>
  <si>
    <t>国有资本经营收入</t>
  </si>
  <si>
    <t>国有资本经营预算支出合计</t>
  </si>
  <si>
    <r>
      <t>国有资源</t>
    </r>
    <r>
      <rPr>
        <sz val="10"/>
        <rFont val="Times New Roman"/>
        <family val="1"/>
      </rPr>
      <t>(</t>
    </r>
    <r>
      <rPr>
        <sz val="10"/>
        <rFont val="方正仿宋_GBK"/>
        <family val="0"/>
      </rPr>
      <t>资产</t>
    </r>
    <r>
      <rPr>
        <sz val="10"/>
        <rFont val="Times New Roman"/>
        <family val="1"/>
      </rPr>
      <t>)</t>
    </r>
    <r>
      <rPr>
        <sz val="10"/>
        <rFont val="方正仿宋_GBK"/>
        <family val="0"/>
      </rPr>
      <t>有偿使用收入</t>
    </r>
  </si>
  <si>
    <t>项            目</t>
  </si>
  <si>
    <t>单位:万元</t>
  </si>
  <si>
    <r>
      <t xml:space="preserve">    </t>
    </r>
    <r>
      <rPr>
        <sz val="10"/>
        <rFont val="方正仿宋_GBK"/>
        <family val="0"/>
      </rPr>
      <t>国有资本经营预算支出</t>
    </r>
  </si>
  <si>
    <r>
      <t xml:space="preserve">  </t>
    </r>
    <r>
      <rPr>
        <sz val="10"/>
        <rFont val="方正黑体_GBK"/>
        <family val="0"/>
      </rPr>
      <t>一、其他支出</t>
    </r>
  </si>
  <si>
    <t>比上年增幅%</t>
  </si>
  <si>
    <t>2016年决算数</t>
  </si>
  <si>
    <r>
      <rPr>
        <sz val="10"/>
        <rFont val="方正黑体_GBK"/>
        <family val="0"/>
      </rPr>
      <t>一、税收收入</t>
    </r>
  </si>
  <si>
    <t>二、非税收入</t>
  </si>
  <si>
    <t>地方公共财政预算收入合计</t>
  </si>
  <si>
    <t xml:space="preserve">      单位：万元</t>
  </si>
  <si>
    <t>2016年</t>
  </si>
  <si>
    <t>2016年</t>
  </si>
  <si>
    <t>决算数</t>
  </si>
  <si>
    <t>金额</t>
  </si>
  <si>
    <t>%</t>
  </si>
  <si>
    <t>一、一般公共服务</t>
  </si>
  <si>
    <t xml:space="preserve">   人大事务</t>
  </si>
  <si>
    <t xml:space="preserve">   行政运行</t>
  </si>
  <si>
    <t xml:space="preserve">   一般行政管理事务</t>
  </si>
  <si>
    <t xml:space="preserve">   人大会议</t>
  </si>
  <si>
    <t xml:space="preserve">   代表工作</t>
  </si>
  <si>
    <t xml:space="preserve">   其他人大事务支出</t>
  </si>
  <si>
    <t xml:space="preserve">   政协事务</t>
  </si>
  <si>
    <t xml:space="preserve">   行政运行</t>
  </si>
  <si>
    <t xml:space="preserve">   一般行政管理事务</t>
  </si>
  <si>
    <t xml:space="preserve">   政协会议</t>
  </si>
  <si>
    <t xml:space="preserve">   委员视察</t>
  </si>
  <si>
    <t xml:space="preserve">   政府办公厅(室)及相关机构事务</t>
  </si>
  <si>
    <t xml:space="preserve">   机关服务</t>
  </si>
  <si>
    <t xml:space="preserve">   法制建设</t>
  </si>
  <si>
    <t xml:space="preserve">   信访事务</t>
  </si>
  <si>
    <t xml:space="preserve">   事业运行</t>
  </si>
  <si>
    <t xml:space="preserve">   其他政府办公厅(室)及相关机构事务支出</t>
  </si>
  <si>
    <t xml:space="preserve">   发展与改革事务</t>
  </si>
  <si>
    <t xml:space="preserve">   日常经济运行调节</t>
  </si>
  <si>
    <t xml:space="preserve">   其他发展与改革事务支出</t>
  </si>
  <si>
    <t xml:space="preserve">   统计信息事务</t>
  </si>
  <si>
    <t xml:space="preserve">   专项统计业务</t>
  </si>
  <si>
    <t xml:space="preserve">   统计抽样调查</t>
  </si>
  <si>
    <t xml:space="preserve">   财政事务</t>
  </si>
  <si>
    <t xml:space="preserve">   预算改革业务</t>
  </si>
  <si>
    <t xml:space="preserve">   财政国库业务</t>
  </si>
  <si>
    <t xml:space="preserve">   信息化建设</t>
  </si>
  <si>
    <t xml:space="preserve">   其他财政事务支出</t>
  </si>
  <si>
    <t xml:space="preserve">   税收事务</t>
  </si>
  <si>
    <t xml:space="preserve">   审计事务</t>
  </si>
  <si>
    <t xml:space="preserve">   其他审计事务支出</t>
  </si>
  <si>
    <t xml:space="preserve">   人力资源事务</t>
  </si>
  <si>
    <t xml:space="preserve">   军队转业干部安置</t>
  </si>
  <si>
    <t xml:space="preserve">  其他人力资源事务支出</t>
  </si>
  <si>
    <t xml:space="preserve">   纪检监察事务</t>
  </si>
  <si>
    <t xml:space="preserve">   大案要案查处</t>
  </si>
  <si>
    <t xml:space="preserve">   派驻派出机构</t>
  </si>
  <si>
    <t xml:space="preserve">   其他纪检监察事务支出</t>
  </si>
  <si>
    <t xml:space="preserve">   商贸事务</t>
  </si>
  <si>
    <t xml:space="preserve">  对外贸易管理</t>
  </si>
  <si>
    <t xml:space="preserve">   招商引资</t>
  </si>
  <si>
    <t xml:space="preserve">   其他商贸事务支出</t>
  </si>
  <si>
    <t xml:space="preserve">   工商行政管理事务</t>
  </si>
  <si>
    <t xml:space="preserve">   其他工商行政管理事务支出</t>
  </si>
  <si>
    <t xml:space="preserve">   质量技术监督与检验检疫事务</t>
  </si>
  <si>
    <t xml:space="preserve">   标准化管理 </t>
  </si>
  <si>
    <t xml:space="preserve">   其他质量技术监督与检验检疫事务支出</t>
  </si>
  <si>
    <t xml:space="preserve">   民族事务</t>
  </si>
  <si>
    <t xml:space="preserve">   民族工作专项</t>
  </si>
  <si>
    <t xml:space="preserve">   其他民族事务支出</t>
  </si>
  <si>
    <t xml:space="preserve">   宗教事务</t>
  </si>
  <si>
    <t xml:space="preserve">   宗教工作专项</t>
  </si>
  <si>
    <t xml:space="preserve">   档案事务</t>
  </si>
  <si>
    <t xml:space="preserve">   档案馆</t>
  </si>
  <si>
    <t xml:space="preserve">   民主党派及工商联事务</t>
  </si>
  <si>
    <t xml:space="preserve">    行政运行</t>
  </si>
  <si>
    <t xml:space="preserve">   群众团体事务</t>
  </si>
  <si>
    <t xml:space="preserve">   其他群众团体事务支出</t>
  </si>
  <si>
    <t xml:space="preserve">   党委办公厅（室）及相关机构事务</t>
  </si>
  <si>
    <t xml:space="preserve">   专项业务</t>
  </si>
  <si>
    <t xml:space="preserve">   组织事务</t>
  </si>
  <si>
    <t xml:space="preserve">   宣传事务</t>
  </si>
  <si>
    <t xml:space="preserve">   其他宣传事务支出</t>
  </si>
  <si>
    <t xml:space="preserve">   统战事务</t>
  </si>
  <si>
    <t xml:space="preserve">   其他共产党事务支出</t>
  </si>
  <si>
    <t xml:space="preserve">   其他一般公共服务支出(款)</t>
  </si>
  <si>
    <t xml:space="preserve">   其他一般公共服务支出(项)</t>
  </si>
  <si>
    <t>二、国防</t>
  </si>
  <si>
    <t xml:space="preserve">   国防动员</t>
  </si>
  <si>
    <t xml:space="preserve">   兵役征集</t>
  </si>
  <si>
    <t xml:space="preserve">   预备役部队</t>
  </si>
  <si>
    <t xml:space="preserve">   民兵</t>
  </si>
  <si>
    <t xml:space="preserve">   其他国防动员支出</t>
  </si>
  <si>
    <t>三、公共安全</t>
  </si>
  <si>
    <t xml:space="preserve">   武装警察</t>
  </si>
  <si>
    <t xml:space="preserve">   内卫</t>
  </si>
  <si>
    <t xml:space="preserve">   消防</t>
  </si>
  <si>
    <t xml:space="preserve">   公安</t>
  </si>
  <si>
    <r>
      <t xml:space="preserve"> </t>
    </r>
    <r>
      <rPr>
        <sz val="10"/>
        <rFont val="方正仿宋_GBK"/>
        <family val="2"/>
      </rPr>
      <t xml:space="preserve">  一般行政管理事务</t>
    </r>
  </si>
  <si>
    <r>
      <t xml:space="preserve"> </t>
    </r>
    <r>
      <rPr>
        <sz val="10"/>
        <rFont val="方正仿宋_GBK"/>
        <family val="2"/>
      </rPr>
      <t xml:space="preserve">  治安管理</t>
    </r>
  </si>
  <si>
    <t xml:space="preserve">   国内安全保卫</t>
  </si>
  <si>
    <t xml:space="preserve">   刑事侦查</t>
  </si>
  <si>
    <t xml:space="preserve">   经济犯罪侦查</t>
  </si>
  <si>
    <r>
      <t xml:space="preserve"> </t>
    </r>
    <r>
      <rPr>
        <sz val="10"/>
        <rFont val="方正仿宋_GBK"/>
        <family val="2"/>
      </rPr>
      <t xml:space="preserve">  出入境管理</t>
    </r>
  </si>
  <si>
    <t xml:space="preserve">   防范和处理邪教犯罪</t>
  </si>
  <si>
    <t xml:space="preserve">   禁毒管理</t>
  </si>
  <si>
    <t xml:space="preserve">   道路交通管理</t>
  </si>
  <si>
    <t xml:space="preserve">   反恐怖</t>
  </si>
  <si>
    <r>
      <t xml:space="preserve"> </t>
    </r>
    <r>
      <rPr>
        <sz val="10"/>
        <rFont val="方正仿宋_GBK"/>
        <family val="2"/>
      </rPr>
      <t xml:space="preserve">  网络运行及维护</t>
    </r>
  </si>
  <si>
    <t xml:space="preserve">   拘押收教场所管理</t>
  </si>
  <si>
    <t xml:space="preserve">   其他公安支出</t>
  </si>
  <si>
    <t xml:space="preserve">   检察</t>
  </si>
  <si>
    <r>
      <t xml:space="preserve"> </t>
    </r>
    <r>
      <rPr>
        <sz val="10"/>
        <rFont val="方正仿宋_GBK"/>
        <family val="2"/>
      </rPr>
      <t xml:space="preserve">  行政运行</t>
    </r>
  </si>
  <si>
    <t xml:space="preserve">   查办和预防职务犯罪</t>
  </si>
  <si>
    <t xml:space="preserve">   公诉和审判监督</t>
  </si>
  <si>
    <t xml:space="preserve">   其他检察支出</t>
  </si>
  <si>
    <t xml:space="preserve">   法院</t>
  </si>
  <si>
    <r>
      <t xml:space="preserve"> </t>
    </r>
    <r>
      <rPr>
        <sz val="10"/>
        <rFont val="方正仿宋_GBK"/>
        <family val="2"/>
      </rPr>
      <t xml:space="preserve">  案件审判</t>
    </r>
  </si>
  <si>
    <t xml:space="preserve">   案件执行</t>
  </si>
  <si>
    <r>
      <t xml:space="preserve"> </t>
    </r>
    <r>
      <rPr>
        <sz val="10"/>
        <rFont val="方正仿宋_GBK"/>
        <family val="2"/>
      </rPr>
      <t xml:space="preserve">  其他法院支出</t>
    </r>
  </si>
  <si>
    <t xml:space="preserve">   司法</t>
  </si>
  <si>
    <t xml:space="preserve">   基层司法业务</t>
  </si>
  <si>
    <r>
      <t xml:space="preserve"> </t>
    </r>
    <r>
      <rPr>
        <sz val="10"/>
        <rFont val="方正仿宋_GBK"/>
        <family val="2"/>
      </rPr>
      <t xml:space="preserve">  普法宣传</t>
    </r>
  </si>
  <si>
    <t xml:space="preserve">   法律援助</t>
  </si>
  <si>
    <t xml:space="preserve">   其他司法支出</t>
  </si>
  <si>
    <t>四、教育支出</t>
  </si>
  <si>
    <t xml:space="preserve">   教育管理事务</t>
  </si>
  <si>
    <t xml:space="preserve">   普通教育</t>
  </si>
  <si>
    <t xml:space="preserve">   学前教育</t>
  </si>
  <si>
    <t xml:space="preserve">   小学教育</t>
  </si>
  <si>
    <t xml:space="preserve">   初中教育</t>
  </si>
  <si>
    <t xml:space="preserve">   高中教育</t>
  </si>
  <si>
    <t xml:space="preserve">   其他普通教育支出</t>
  </si>
  <si>
    <t xml:space="preserve">   职业教育</t>
  </si>
  <si>
    <t xml:space="preserve">   职业高中教育</t>
  </si>
  <si>
    <t xml:space="preserve">   成人教育</t>
  </si>
  <si>
    <t xml:space="preserve">   其他成人教育支出</t>
  </si>
  <si>
    <t xml:space="preserve">   特殊教育</t>
  </si>
  <si>
    <t xml:space="preserve">   特殊学校教育</t>
  </si>
  <si>
    <t xml:space="preserve">   进修及培训</t>
  </si>
  <si>
    <t xml:space="preserve">   教师进修</t>
  </si>
  <si>
    <t xml:space="preserve">   干部教育</t>
  </si>
  <si>
    <t xml:space="preserve">   教育费附加安排的支出</t>
  </si>
  <si>
    <t xml:space="preserve">   农村中小学校舍建设</t>
  </si>
  <si>
    <t xml:space="preserve">   农村中小学教学设施</t>
  </si>
  <si>
    <t xml:space="preserve">   其他教育费附加安排的支出</t>
  </si>
  <si>
    <t xml:space="preserve">   其他教育支出(款)</t>
  </si>
  <si>
    <t xml:space="preserve">   其他教育支出(项)</t>
  </si>
  <si>
    <t>五、科学技术支出</t>
  </si>
  <si>
    <t xml:space="preserve">   科学技术管理事务</t>
  </si>
  <si>
    <t xml:space="preserve">   行政运行</t>
  </si>
  <si>
    <t xml:space="preserve">   技术研究与开发</t>
  </si>
  <si>
    <t xml:space="preserve">   应用技术研究与开发</t>
  </si>
  <si>
    <t xml:space="preserve">   其他技术研究与开发支出</t>
  </si>
  <si>
    <t xml:space="preserve">   科技条件与服务</t>
  </si>
  <si>
    <t xml:space="preserve">   技术创新服务体系</t>
  </si>
  <si>
    <t xml:space="preserve">   其他科技条件与服务支出</t>
  </si>
  <si>
    <t xml:space="preserve">   科学技术普及</t>
  </si>
  <si>
    <t xml:space="preserve">   机构运行</t>
  </si>
  <si>
    <t xml:space="preserve">   科普活动</t>
  </si>
  <si>
    <t xml:space="preserve">   其他科学技术普及支出</t>
  </si>
  <si>
    <t xml:space="preserve">   其他科学技术支出(款)</t>
  </si>
  <si>
    <t xml:space="preserve">   其他科学技术支出(项)</t>
  </si>
  <si>
    <t>六、文化体育与传媒支出</t>
  </si>
  <si>
    <t xml:space="preserve">   文化</t>
  </si>
  <si>
    <t xml:space="preserve">   行政运行</t>
  </si>
  <si>
    <t xml:space="preserve">   一般行政管理事务</t>
  </si>
  <si>
    <t xml:space="preserve">   图书馆</t>
  </si>
  <si>
    <t xml:space="preserve">   群众文化</t>
  </si>
  <si>
    <t xml:space="preserve">   文化创作与保护</t>
  </si>
  <si>
    <t xml:space="preserve">   文化市场管理</t>
  </si>
  <si>
    <t xml:space="preserve">   其他文化支出</t>
  </si>
  <si>
    <t xml:space="preserve">   文物</t>
  </si>
  <si>
    <t xml:space="preserve">   其他文物支出</t>
  </si>
  <si>
    <t xml:space="preserve">   体育</t>
  </si>
  <si>
    <t xml:space="preserve">   体育场馆</t>
  </si>
  <si>
    <t xml:space="preserve">   其他体育支出</t>
  </si>
  <si>
    <t xml:space="preserve">   广播</t>
  </si>
  <si>
    <t xml:space="preserve">   电视</t>
  </si>
  <si>
    <t xml:space="preserve">   其他广播影视支出</t>
  </si>
  <si>
    <t xml:space="preserve">   其他文化体育与传媒支出(款)</t>
  </si>
  <si>
    <r>
      <t xml:space="preserve">   </t>
    </r>
    <r>
      <rPr>
        <sz val="10"/>
        <rFont val="方正仿宋_GBK"/>
        <family val="2"/>
      </rPr>
      <t>文化产业发展专项</t>
    </r>
  </si>
  <si>
    <t xml:space="preserve">   其他文化体育与传媒支出(项)</t>
  </si>
  <si>
    <t>七、社会保障和就业支出</t>
  </si>
  <si>
    <t xml:space="preserve">   人力资源和社会保障管理事务</t>
  </si>
  <si>
    <t xml:space="preserve">   行政运行</t>
  </si>
  <si>
    <t xml:space="preserve">   一般行政管理事务</t>
  </si>
  <si>
    <t xml:space="preserve">   社会保险业务管理事务</t>
  </si>
  <si>
    <t xml:space="preserve">   社会保险经办机构</t>
  </si>
  <si>
    <t xml:space="preserve">   民政管理事务</t>
  </si>
  <si>
    <t xml:space="preserve">   拥军优属</t>
  </si>
  <si>
    <t xml:space="preserve">   老龄事务</t>
  </si>
  <si>
    <t xml:space="preserve">   行政区划和地名管理</t>
  </si>
  <si>
    <t xml:space="preserve">   其他民政管理事务支出</t>
  </si>
  <si>
    <t xml:space="preserve">   行政事业单位离退休</t>
  </si>
  <si>
    <t xml:space="preserve">   归口管理的行政单位离退休</t>
  </si>
  <si>
    <t xml:space="preserve">   事业单位离退休</t>
  </si>
  <si>
    <t xml:space="preserve">   离退休人员管理机构</t>
  </si>
  <si>
    <t xml:space="preserve">   其他行政事业单位离退休支出</t>
  </si>
  <si>
    <t xml:space="preserve">   就业补助</t>
  </si>
  <si>
    <t xml:space="preserve">   就业见习补贴</t>
  </si>
  <si>
    <t xml:space="preserve">   其他就业补助支出</t>
  </si>
  <si>
    <t xml:space="preserve">   抚恤</t>
  </si>
  <si>
    <t xml:space="preserve">   死亡抚恤</t>
  </si>
  <si>
    <t xml:space="preserve">   伤残抚恤</t>
  </si>
  <si>
    <t xml:space="preserve">   在乡复员、退伍军人生活补助</t>
  </si>
  <si>
    <t xml:space="preserve">   义务兵优待</t>
  </si>
  <si>
    <t xml:space="preserve">   农村籍退役士兵老年生活补助</t>
  </si>
  <si>
    <t xml:space="preserve">   其他优抚支出</t>
  </si>
  <si>
    <t xml:space="preserve">   退役安置</t>
  </si>
  <si>
    <t xml:space="preserve">   退役士兵安置</t>
  </si>
  <si>
    <t xml:space="preserve">   军队移交政府的离退休人员安置</t>
  </si>
  <si>
    <t xml:space="preserve">   退役士兵管理教育</t>
  </si>
  <si>
    <t xml:space="preserve">   社会福利</t>
  </si>
  <si>
    <t xml:space="preserve">   儿童福利</t>
  </si>
  <si>
    <t xml:space="preserve">   老年福利</t>
  </si>
  <si>
    <t xml:space="preserve">   殡葬</t>
  </si>
  <si>
    <t xml:space="preserve">   残疾人事业</t>
  </si>
  <si>
    <t xml:space="preserve">   残疾人康复</t>
  </si>
  <si>
    <t xml:space="preserve">   残疾人就业和扶贫</t>
  </si>
  <si>
    <t xml:space="preserve">   其他残疾人事业支出</t>
  </si>
  <si>
    <t xml:space="preserve">   自然灾害生活救助</t>
  </si>
  <si>
    <t xml:space="preserve">   中央自然灾害生活补助</t>
  </si>
  <si>
    <t xml:space="preserve">   地方自然灾害生活补助</t>
  </si>
  <si>
    <t xml:space="preserve">   其他自然灾害生活救助支出</t>
  </si>
  <si>
    <t xml:space="preserve">   红十字事业</t>
  </si>
  <si>
    <t xml:space="preserve">   最低生活保障</t>
  </si>
  <si>
    <t xml:space="preserve">   城市最低生活保障金支出</t>
  </si>
  <si>
    <t xml:space="preserve">   农村最低生活保障金支出</t>
  </si>
  <si>
    <t xml:space="preserve">   临时救助</t>
  </si>
  <si>
    <t xml:space="preserve">   临时救助支出</t>
  </si>
  <si>
    <t xml:space="preserve">   流浪乞讨人员救助支出</t>
  </si>
  <si>
    <t xml:space="preserve">   特困人员供养</t>
  </si>
  <si>
    <r>
      <t xml:space="preserve">   </t>
    </r>
    <r>
      <rPr>
        <sz val="10"/>
        <rFont val="方正仿宋_GBK"/>
        <family val="2"/>
      </rPr>
      <t>城市特困人员供养支出</t>
    </r>
  </si>
  <si>
    <t xml:space="preserve">   其他生活救助</t>
  </si>
  <si>
    <t xml:space="preserve">   其他农村生活救助</t>
  </si>
  <si>
    <t xml:space="preserve">   其他社会保障和就业支出(款)</t>
  </si>
  <si>
    <t xml:space="preserve">   其他社会保障和就业支出(项)</t>
  </si>
  <si>
    <t>八、医疗卫生与计划生育支出</t>
  </si>
  <si>
    <t xml:space="preserve">   医疗卫生与计划生育管理事务</t>
  </si>
  <si>
    <t xml:space="preserve">   行政运行</t>
  </si>
  <si>
    <t xml:space="preserve">   一般行政管理事务</t>
  </si>
  <si>
    <t xml:space="preserve">   其他医疗卫生与计划生育支出</t>
  </si>
  <si>
    <t xml:space="preserve">   公立医院</t>
  </si>
  <si>
    <t xml:space="preserve">   综合医院</t>
  </si>
  <si>
    <t xml:space="preserve">   中医(民族)医院</t>
  </si>
  <si>
    <t xml:space="preserve">   其他公立医院支出</t>
  </si>
  <si>
    <t xml:space="preserve">   基层医疗卫生机构</t>
  </si>
  <si>
    <t xml:space="preserve">   乡镇卫生院</t>
  </si>
  <si>
    <t xml:space="preserve">   其他基层医疗卫生机构支出</t>
  </si>
  <si>
    <t xml:space="preserve">   公共卫生</t>
  </si>
  <si>
    <t xml:space="preserve">   疾病预防控制机构</t>
  </si>
  <si>
    <t xml:space="preserve">   卫生监督机构</t>
  </si>
  <si>
    <t xml:space="preserve">   妇幼保健机构</t>
  </si>
  <si>
    <t xml:space="preserve">   基本公共卫生服务</t>
  </si>
  <si>
    <t xml:space="preserve">   重大公共卫生专项</t>
  </si>
  <si>
    <t xml:space="preserve">   其他公共卫生支出</t>
  </si>
  <si>
    <t xml:space="preserve">   行政单位医疗</t>
  </si>
  <si>
    <t xml:space="preserve">   事业单位医疗</t>
  </si>
  <si>
    <t xml:space="preserve">   公务员医疗补助</t>
  </si>
  <si>
    <t xml:space="preserve">   优抚对象医疗补助</t>
  </si>
  <si>
    <t xml:space="preserve">   新型农村合作医疗</t>
  </si>
  <si>
    <t xml:space="preserve">   城镇居民基本医疗保险</t>
  </si>
  <si>
    <t xml:space="preserve">   城乡医疗救助</t>
  </si>
  <si>
    <t xml:space="preserve">   中医药</t>
  </si>
  <si>
    <t xml:space="preserve">   中医(民族医)药专项</t>
  </si>
  <si>
    <t xml:space="preserve">   计划生育事务</t>
  </si>
  <si>
    <t xml:space="preserve">   行政运行</t>
  </si>
  <si>
    <t xml:space="preserve">   一般行政管理事务</t>
  </si>
  <si>
    <t xml:space="preserve">   计划生育机构</t>
  </si>
  <si>
    <t xml:space="preserve">   计划生育服务</t>
  </si>
  <si>
    <t xml:space="preserve">   其他计划生育事务支出</t>
  </si>
  <si>
    <t xml:space="preserve">   食品和药品监督管理事务</t>
  </si>
  <si>
    <t xml:space="preserve">    行政运行</t>
  </si>
  <si>
    <t xml:space="preserve">    一般行政管理事务</t>
  </si>
  <si>
    <t xml:space="preserve">    药品事务</t>
  </si>
  <si>
    <t xml:space="preserve">    食品安全事务</t>
  </si>
  <si>
    <t xml:space="preserve">    其他食品和药品监督管理事务支出</t>
  </si>
  <si>
    <t xml:space="preserve">   其他医疗卫生与计划生育支出(款)</t>
  </si>
  <si>
    <t xml:space="preserve">   其他医疗卫生与计划生育支出(项)</t>
  </si>
  <si>
    <t>九、节能环保支出</t>
  </si>
  <si>
    <t xml:space="preserve">   环境保护管理事务</t>
  </si>
  <si>
    <t xml:space="preserve">   行政运行</t>
  </si>
  <si>
    <t xml:space="preserve">   一般行政管理事务</t>
  </si>
  <si>
    <t xml:space="preserve">   其他环境保护管理事务支出</t>
  </si>
  <si>
    <t xml:space="preserve">   环境监测与监察</t>
  </si>
  <si>
    <t xml:space="preserve">   其他环境监测与监察支出</t>
  </si>
  <si>
    <t xml:space="preserve">   污染防治</t>
  </si>
  <si>
    <t xml:space="preserve">   排污费安排的支出</t>
  </si>
  <si>
    <t xml:space="preserve">   其他污染防治支出</t>
  </si>
  <si>
    <t xml:space="preserve">   自然生态保护</t>
  </si>
  <si>
    <t xml:space="preserve">   自然保护区</t>
  </si>
  <si>
    <t xml:space="preserve">   天然林保护</t>
  </si>
  <si>
    <t xml:space="preserve">   森林管护</t>
  </si>
  <si>
    <t xml:space="preserve">   退耕还林</t>
  </si>
  <si>
    <r>
      <t xml:space="preserve"> </t>
    </r>
    <r>
      <rPr>
        <sz val="10"/>
        <rFont val="方正仿宋_GBK"/>
        <family val="2"/>
      </rPr>
      <t xml:space="preserve">  退耕现金</t>
    </r>
  </si>
  <si>
    <t xml:space="preserve">   退耕还林工程建设</t>
  </si>
  <si>
    <t xml:space="preserve">   其他退耕还林支出</t>
  </si>
  <si>
    <t xml:space="preserve">   风沙荒漠治理</t>
  </si>
  <si>
    <t xml:space="preserve">   其他风沙荒漠治理支出</t>
  </si>
  <si>
    <t xml:space="preserve">   能源节约利用(款)</t>
  </si>
  <si>
    <t xml:space="preserve">   能源节约利用(项)</t>
  </si>
  <si>
    <t xml:space="preserve">   污染减排</t>
  </si>
  <si>
    <t xml:space="preserve">   环境监测与信息</t>
  </si>
  <si>
    <t xml:space="preserve">   环境执法监察</t>
  </si>
  <si>
    <t xml:space="preserve">   减排专项支出</t>
  </si>
  <si>
    <t xml:space="preserve">   其他节能环保支出（款）</t>
  </si>
  <si>
    <t xml:space="preserve">   其他节能环保支出（项）</t>
  </si>
  <si>
    <t xml:space="preserve">   城乡社区管理事务</t>
  </si>
  <si>
    <t xml:space="preserve">   行政运行</t>
  </si>
  <si>
    <t xml:space="preserve">   一般行政管理事务</t>
  </si>
  <si>
    <t xml:space="preserve">   城管执法</t>
  </si>
  <si>
    <t xml:space="preserve">   工程建设管理</t>
  </si>
  <si>
    <t xml:space="preserve">   市政公用行业市场监管</t>
  </si>
  <si>
    <t xml:space="preserve">   住宅建设与房地产市场监管</t>
  </si>
  <si>
    <t xml:space="preserve">   其他城乡社区管理事务支出</t>
  </si>
  <si>
    <t xml:space="preserve">   城乡社区规划与管理(款)</t>
  </si>
  <si>
    <t xml:space="preserve">   城乡社区规划与管理(项)</t>
  </si>
  <si>
    <t xml:space="preserve">   城乡社区公共设施</t>
  </si>
  <si>
    <t xml:space="preserve">   小城镇基础设施建设</t>
  </si>
  <si>
    <t xml:space="preserve">   其他城乡社区公共设施支出</t>
  </si>
  <si>
    <t xml:space="preserve">   城乡社区环境卫生(款)</t>
  </si>
  <si>
    <t xml:space="preserve">   城乡社区环境卫生(项)</t>
  </si>
  <si>
    <t xml:space="preserve">   建设市场管理与监督(款)</t>
  </si>
  <si>
    <t xml:space="preserve">   建设市场管理与监督(项)</t>
  </si>
  <si>
    <t xml:space="preserve">   其他城乡社区支出(款)</t>
  </si>
  <si>
    <t xml:space="preserve">   其他城乡社区支出(项)</t>
  </si>
  <si>
    <t>十一、农林水支出</t>
  </si>
  <si>
    <t xml:space="preserve">   农业</t>
  </si>
  <si>
    <t xml:space="preserve">   科技转化与推广服务</t>
  </si>
  <si>
    <t xml:space="preserve">   病虫害控制</t>
  </si>
  <si>
    <t xml:space="preserve">   防灾救灾</t>
  </si>
  <si>
    <t xml:space="preserve">   农业生产支持补贴</t>
  </si>
  <si>
    <t xml:space="preserve">   农业组织化与产业化经营</t>
  </si>
  <si>
    <t xml:space="preserve">   农村公益事业</t>
  </si>
  <si>
    <t xml:space="preserve">   农业资源保护修复与利用</t>
  </si>
  <si>
    <t xml:space="preserve">   农村道路建设</t>
  </si>
  <si>
    <t xml:space="preserve">   对高校毕业生到基层任职补助</t>
  </si>
  <si>
    <t xml:space="preserve">   其他农业支出</t>
  </si>
  <si>
    <t xml:space="preserve">   林业</t>
  </si>
  <si>
    <t xml:space="preserve">   林业事业机构</t>
  </si>
  <si>
    <t xml:space="preserve">   森林培育</t>
  </si>
  <si>
    <t xml:space="preserve">   森林资源管理</t>
  </si>
  <si>
    <t xml:space="preserve">   森林资源监测</t>
  </si>
  <si>
    <t xml:space="preserve">   森林生态效益补偿</t>
  </si>
  <si>
    <t xml:space="preserve">   林业执法与监督</t>
  </si>
  <si>
    <t xml:space="preserve">   林业防灾减灾</t>
  </si>
  <si>
    <t xml:space="preserve">   其他林业支出</t>
  </si>
  <si>
    <t xml:space="preserve">   水利</t>
  </si>
  <si>
    <t xml:space="preserve">   水利工程建设</t>
  </si>
  <si>
    <t xml:space="preserve">   水利工程运行与维护</t>
  </si>
  <si>
    <t xml:space="preserve">   水土保持</t>
  </si>
  <si>
    <t xml:space="preserve">   防汛</t>
  </si>
  <si>
    <t xml:space="preserve">   抗旱</t>
  </si>
  <si>
    <t xml:space="preserve">   农田水利</t>
  </si>
  <si>
    <t xml:space="preserve">   水利技术推广</t>
  </si>
  <si>
    <t xml:space="preserve">   水资源费安排的支出</t>
  </si>
  <si>
    <t xml:space="preserve">   农村人畜饮水</t>
  </si>
  <si>
    <t xml:space="preserve">   扶贫</t>
  </si>
  <si>
    <t xml:space="preserve">   农村基础设施建设</t>
  </si>
  <si>
    <t xml:space="preserve">   其他扶贫支出</t>
  </si>
  <si>
    <t xml:space="preserve">   农业综合开发</t>
  </si>
  <si>
    <t xml:space="preserve">   机构运行</t>
  </si>
  <si>
    <t xml:space="preserve">   土地治理</t>
  </si>
  <si>
    <t xml:space="preserve">   产业化经营</t>
  </si>
  <si>
    <t xml:space="preserve">   农村综合改革</t>
  </si>
  <si>
    <t xml:space="preserve">   对村级一事一议的补助</t>
  </si>
  <si>
    <t xml:space="preserve">   对村民委员会和村党支部的补助</t>
  </si>
  <si>
    <t xml:space="preserve">   支持农村金融机构</t>
  </si>
  <si>
    <t xml:space="preserve">   涉农贷款增量奖励</t>
  </si>
  <si>
    <t xml:space="preserve">   农业保险保费补贴</t>
  </si>
  <si>
    <t xml:space="preserve">   其他农林水支出(款)</t>
  </si>
  <si>
    <t xml:space="preserve">   其他农林水支出(项)</t>
  </si>
  <si>
    <t>十二、交通运输支出</t>
  </si>
  <si>
    <t xml:space="preserve">   公路水路运输</t>
  </si>
  <si>
    <t xml:space="preserve">   公路养护</t>
  </si>
  <si>
    <t xml:space="preserve">   其他公路水路运输支出</t>
  </si>
  <si>
    <t xml:space="preserve">   石油价格改革对交通运输的补贴</t>
  </si>
  <si>
    <t xml:space="preserve">   对城市公交的补贴</t>
  </si>
  <si>
    <t xml:space="preserve">   对农村道路客运的补贴</t>
  </si>
  <si>
    <t xml:space="preserve">   对出租车的补贴</t>
  </si>
  <si>
    <t xml:space="preserve">   车辆购置税支出</t>
  </si>
  <si>
    <t>车辆购置税用于农村公路建设支出</t>
  </si>
  <si>
    <t xml:space="preserve">   其他交通运输支出(款)</t>
  </si>
  <si>
    <t xml:space="preserve">   其他交通运输支出(项)</t>
  </si>
  <si>
    <t>十三、资源勘探信息等支出</t>
  </si>
  <si>
    <t xml:space="preserve">   资源勘探开发</t>
  </si>
  <si>
    <t xml:space="preserve">   其他资源勘探业支出</t>
  </si>
  <si>
    <t xml:space="preserve">   工业和信息产业监管</t>
  </si>
  <si>
    <r>
      <t xml:space="preserve"> </t>
    </r>
    <r>
      <rPr>
        <sz val="10"/>
        <rFont val="方正仿宋_GBK"/>
        <family val="2"/>
      </rPr>
      <t xml:space="preserve">  行政运行</t>
    </r>
  </si>
  <si>
    <t xml:space="preserve">   无线电监管</t>
  </si>
  <si>
    <t xml:space="preserve">   工业和信息产业支持</t>
  </si>
  <si>
    <t xml:space="preserve">   其他工业和信息产业监管支出</t>
  </si>
  <si>
    <t xml:space="preserve">   安全生产监管</t>
  </si>
  <si>
    <r>
      <t xml:space="preserve"> </t>
    </r>
    <r>
      <rPr>
        <sz val="10"/>
        <rFont val="方正仿宋_GBK"/>
        <family val="2"/>
      </rPr>
      <t xml:space="preserve">  一般行政管理事务</t>
    </r>
  </si>
  <si>
    <t xml:space="preserve">   安全监管监察专项</t>
  </si>
  <si>
    <t xml:space="preserve">   其他安全生产监管支出</t>
  </si>
  <si>
    <t xml:space="preserve">   支持中小企业发展和管理支出</t>
  </si>
  <si>
    <t xml:space="preserve">   科技型中小企业技术创新基金</t>
  </si>
  <si>
    <t xml:space="preserve">   中小企业发展专项</t>
  </si>
  <si>
    <r>
      <t xml:space="preserve"> </t>
    </r>
    <r>
      <rPr>
        <sz val="10"/>
        <rFont val="方正仿宋_GBK"/>
        <family val="2"/>
      </rPr>
      <t xml:space="preserve">  其他支持中小企业发展和管理支出</t>
    </r>
  </si>
  <si>
    <t xml:space="preserve">   其他资源勘探信息等支出(款)</t>
  </si>
  <si>
    <t xml:space="preserve">   其他资源勘探信息等支出(项)</t>
  </si>
  <si>
    <t>十四、商业服务业等支出</t>
  </si>
  <si>
    <t xml:space="preserve">   商业流通事务</t>
  </si>
  <si>
    <t xml:space="preserve">   其他商业流通事务支出</t>
  </si>
  <si>
    <t xml:space="preserve">   旅游业管理与服务支出</t>
  </si>
  <si>
    <t xml:space="preserve">   旅游宣传</t>
  </si>
  <si>
    <t xml:space="preserve">   其他旅游业管理与服务支出</t>
  </si>
  <si>
    <t xml:space="preserve">   涉外发展服务支出</t>
  </si>
  <si>
    <t xml:space="preserve">   其他涉外发展服务支出</t>
  </si>
  <si>
    <t>十五、金融支出</t>
  </si>
  <si>
    <t xml:space="preserve">   金融部门监管支出</t>
  </si>
  <si>
    <t xml:space="preserve">   金融部门其他监管支出</t>
  </si>
  <si>
    <t xml:space="preserve">   其他金融支出(款)</t>
  </si>
  <si>
    <t xml:space="preserve">   其他金融支出(项)</t>
  </si>
  <si>
    <t>十六、国土海洋气象等支出</t>
  </si>
  <si>
    <t xml:space="preserve">   国土资源事务</t>
  </si>
  <si>
    <t xml:space="preserve">   土地资源利用与保护</t>
  </si>
  <si>
    <t xml:space="preserve">   地质灾害防治</t>
  </si>
  <si>
    <t xml:space="preserve">   事业运行</t>
  </si>
  <si>
    <t xml:space="preserve">   其他国土资源事务支出</t>
  </si>
  <si>
    <t xml:space="preserve">   地震事务</t>
  </si>
  <si>
    <t xml:space="preserve">   地震预测预报</t>
  </si>
  <si>
    <t xml:space="preserve">   地震应急救援</t>
  </si>
  <si>
    <t xml:space="preserve">   气象事务</t>
  </si>
  <si>
    <t xml:space="preserve">   气象服务</t>
  </si>
  <si>
    <t>十七、住房保障支出</t>
  </si>
  <si>
    <t xml:space="preserve">   保障性安居工程支出</t>
  </si>
  <si>
    <t xml:space="preserve">   棚户区改造</t>
  </si>
  <si>
    <t xml:space="preserve">   农村危房改造</t>
  </si>
  <si>
    <t xml:space="preserve">   保障性住房租金补贴</t>
  </si>
  <si>
    <t xml:space="preserve">   其他保障性安居工程支出</t>
  </si>
  <si>
    <t xml:space="preserve">    住房改革支出</t>
  </si>
  <si>
    <t xml:space="preserve">    住房公积金</t>
  </si>
  <si>
    <t xml:space="preserve">    购房补贴</t>
  </si>
  <si>
    <t>十八、粮油物资储备支出</t>
  </si>
  <si>
    <t xml:space="preserve">   粮油事务</t>
  </si>
  <si>
    <t xml:space="preserve">   粮食财务挂账利息补贴</t>
  </si>
  <si>
    <t xml:space="preserve">   粮食风险基金</t>
  </si>
  <si>
    <t xml:space="preserve">   粮油储备</t>
  </si>
  <si>
    <t xml:space="preserve">   重要商品储备</t>
  </si>
  <si>
    <t xml:space="preserve">   肉类储备</t>
  </si>
  <si>
    <t>十九、其他支出(类)</t>
  </si>
  <si>
    <t xml:space="preserve">   其他支出(款)</t>
  </si>
  <si>
    <t xml:space="preserve">   其他支出(项)</t>
  </si>
  <si>
    <t>二十、债务付息支出</t>
  </si>
  <si>
    <t xml:space="preserve">   地方政府一般债券付息支出</t>
  </si>
  <si>
    <t>二十一、债务发行费用支出</t>
  </si>
  <si>
    <t xml:space="preserve">   地方政府债务发行费用支出</t>
  </si>
  <si>
    <t xml:space="preserve">   一般债务发行费用支出</t>
  </si>
  <si>
    <t>地方公共财政预算支出合计</t>
  </si>
  <si>
    <t>支出总计</t>
  </si>
  <si>
    <t>一、城市公用事业附加收入</t>
  </si>
  <si>
    <t>二、国有土地收益基金收入</t>
  </si>
  <si>
    <t>三、农业土地开发资金收入</t>
  </si>
  <si>
    <t>四、国有土地使用权出让收入</t>
  </si>
  <si>
    <t>五、城市基础设施配套费收入</t>
  </si>
  <si>
    <t>六、污水处理服务费收入</t>
  </si>
  <si>
    <t>七、政府住房基金收入</t>
  </si>
  <si>
    <t>八、其他基金收入</t>
  </si>
  <si>
    <t>九、上年结余收入</t>
  </si>
  <si>
    <t>一、文化体育与传媒</t>
  </si>
  <si>
    <r>
      <t xml:space="preserve"> </t>
    </r>
    <r>
      <rPr>
        <sz val="10"/>
        <rFont val="方正仿宋_GBK"/>
        <family val="2"/>
      </rPr>
      <t xml:space="preserve">       </t>
    </r>
    <r>
      <rPr>
        <sz val="10"/>
        <rFont val="方正仿宋_GBK"/>
        <family val="2"/>
      </rPr>
      <t>国家电影事业发展专项资金及对应专项债务收入安排的支出</t>
    </r>
  </si>
  <si>
    <r>
      <t xml:space="preserve"> </t>
    </r>
    <r>
      <rPr>
        <sz val="10"/>
        <rFont val="方正仿宋_GBK"/>
        <family val="2"/>
      </rPr>
      <t xml:space="preserve">      </t>
    </r>
    <r>
      <rPr>
        <sz val="10"/>
        <rFont val="方正仿宋_GBK"/>
        <family val="2"/>
      </rPr>
      <t>资助城市影院</t>
    </r>
  </si>
  <si>
    <t>二、社会保障和就业</t>
  </si>
  <si>
    <r>
      <t xml:space="preserve"> </t>
    </r>
    <r>
      <rPr>
        <sz val="10"/>
        <rFont val="方正仿宋_GBK"/>
        <family val="2"/>
      </rPr>
      <t xml:space="preserve">     </t>
    </r>
    <r>
      <rPr>
        <sz val="10"/>
        <rFont val="方正仿宋_GBK"/>
        <family val="2"/>
      </rPr>
      <t>大中型水库移民后期扶持基金支出</t>
    </r>
  </si>
  <si>
    <r>
      <t xml:space="preserve"> </t>
    </r>
    <r>
      <rPr>
        <sz val="10"/>
        <rFont val="方正仿宋_GBK"/>
        <family val="2"/>
      </rPr>
      <t xml:space="preserve">    </t>
    </r>
    <r>
      <rPr>
        <sz val="10"/>
        <rFont val="方正仿宋_GBK"/>
        <family val="2"/>
      </rPr>
      <t>小型水库移民扶助基金及对应专项债务收入安排的支出</t>
    </r>
  </si>
  <si>
    <r>
      <t xml:space="preserve"> </t>
    </r>
    <r>
      <rPr>
        <sz val="10"/>
        <rFont val="方正仿宋_GBK"/>
        <family val="2"/>
      </rPr>
      <t xml:space="preserve">     </t>
    </r>
    <r>
      <rPr>
        <sz val="10"/>
        <rFont val="方正仿宋_GBK"/>
        <family val="2"/>
      </rPr>
      <t>基础设施建设和经济发展</t>
    </r>
  </si>
  <si>
    <t>三、城乡社区事务</t>
  </si>
  <si>
    <r>
      <t xml:space="preserve"> </t>
    </r>
    <r>
      <rPr>
        <sz val="10"/>
        <rFont val="方正仿宋_GBK"/>
        <family val="2"/>
      </rPr>
      <t xml:space="preserve">     </t>
    </r>
    <r>
      <rPr>
        <sz val="10"/>
        <rFont val="方正仿宋_GBK"/>
        <family val="2"/>
      </rPr>
      <t>政府住房基金及对应专项债务收入安排的支出</t>
    </r>
  </si>
  <si>
    <r>
      <t xml:space="preserve"> </t>
    </r>
    <r>
      <rPr>
        <sz val="10"/>
        <rFont val="方正仿宋_GBK"/>
        <family val="2"/>
      </rPr>
      <t xml:space="preserve">    </t>
    </r>
    <r>
      <rPr>
        <sz val="10"/>
        <rFont val="方正仿宋_GBK"/>
        <family val="2"/>
      </rPr>
      <t>国有土地使用权出让收入及对应专项债务收入安排的支出</t>
    </r>
  </si>
  <si>
    <r>
      <t xml:space="preserve"> </t>
    </r>
    <r>
      <rPr>
        <sz val="10"/>
        <rFont val="方正仿宋_GBK"/>
        <family val="2"/>
      </rPr>
      <t xml:space="preserve">   </t>
    </r>
    <r>
      <rPr>
        <sz val="10"/>
        <rFont val="方正仿宋_GBK"/>
        <family val="2"/>
      </rPr>
      <t>国有土地收益基金及对应专项债务收入安排的支出</t>
    </r>
  </si>
  <si>
    <r>
      <t xml:space="preserve"> </t>
    </r>
    <r>
      <rPr>
        <sz val="10"/>
        <rFont val="方正仿宋_GBK"/>
        <family val="2"/>
      </rPr>
      <t xml:space="preserve">   </t>
    </r>
    <r>
      <rPr>
        <sz val="10"/>
        <rFont val="方正仿宋_GBK"/>
        <family val="2"/>
      </rPr>
      <t>农业土地开发资金及对应专项债务收入安排的支出</t>
    </r>
  </si>
  <si>
    <r>
      <t xml:space="preserve"> </t>
    </r>
    <r>
      <rPr>
        <sz val="10"/>
        <rFont val="方正仿宋_GBK"/>
        <family val="2"/>
      </rPr>
      <t xml:space="preserve">   </t>
    </r>
    <r>
      <rPr>
        <sz val="10"/>
        <rFont val="方正仿宋_GBK"/>
        <family val="2"/>
      </rPr>
      <t>新增建设用地土地有偿使用费及对应专项债务收入安排的支出</t>
    </r>
  </si>
  <si>
    <r>
      <t xml:space="preserve"> </t>
    </r>
    <r>
      <rPr>
        <sz val="10"/>
        <rFont val="方正仿宋_GBK"/>
        <family val="2"/>
      </rPr>
      <t xml:space="preserve">   </t>
    </r>
    <r>
      <rPr>
        <sz val="10"/>
        <rFont val="方正仿宋_GBK"/>
        <family val="2"/>
      </rPr>
      <t>城市基础设施配套费及对应专项债务收入安排的支出</t>
    </r>
  </si>
  <si>
    <r>
      <t xml:space="preserve"> </t>
    </r>
    <r>
      <rPr>
        <sz val="10"/>
        <rFont val="方正仿宋_GBK"/>
        <family val="2"/>
      </rPr>
      <t xml:space="preserve">   </t>
    </r>
    <r>
      <rPr>
        <sz val="10"/>
        <rFont val="方正仿宋_GBK"/>
        <family val="2"/>
      </rPr>
      <t>污水处理费及对应专项债务收入安排的支出</t>
    </r>
  </si>
  <si>
    <t>四、农林水事务</t>
  </si>
  <si>
    <r>
      <t xml:space="preserve"> </t>
    </r>
    <r>
      <rPr>
        <sz val="10"/>
        <rFont val="方正仿宋_GBK"/>
        <family val="2"/>
      </rPr>
      <t xml:space="preserve">     </t>
    </r>
    <r>
      <rPr>
        <sz val="10"/>
        <rFont val="方正仿宋_GBK"/>
        <family val="2"/>
      </rPr>
      <t>育林基金支出</t>
    </r>
  </si>
  <si>
    <r>
      <t xml:space="preserve"> </t>
    </r>
    <r>
      <rPr>
        <sz val="10"/>
        <rFont val="方正仿宋_GBK"/>
        <family val="2"/>
      </rPr>
      <t xml:space="preserve">    </t>
    </r>
    <r>
      <rPr>
        <sz val="10"/>
        <rFont val="方正仿宋_GBK"/>
        <family val="2"/>
      </rPr>
      <t>森林植被恢复费安排的支出</t>
    </r>
  </si>
  <si>
    <r>
      <t xml:space="preserve"> </t>
    </r>
    <r>
      <rPr>
        <sz val="10"/>
        <rFont val="方正仿宋_GBK"/>
        <family val="2"/>
      </rPr>
      <t xml:space="preserve">   </t>
    </r>
    <r>
      <rPr>
        <sz val="10"/>
        <rFont val="方正仿宋_GBK"/>
        <family val="2"/>
      </rPr>
      <t>中央水利建设基金支出</t>
    </r>
  </si>
  <si>
    <r>
      <t xml:space="preserve"> </t>
    </r>
    <r>
      <rPr>
        <sz val="10"/>
        <rFont val="方正仿宋_GBK"/>
        <family val="2"/>
      </rPr>
      <t xml:space="preserve">   </t>
    </r>
    <r>
      <rPr>
        <sz val="10"/>
        <rFont val="方正仿宋_GBK"/>
        <family val="2"/>
      </rPr>
      <t>地方水利建设基金支出</t>
    </r>
  </si>
  <si>
    <r>
      <t xml:space="preserve"> </t>
    </r>
    <r>
      <rPr>
        <sz val="10"/>
        <rFont val="方正仿宋_GBK"/>
        <family val="2"/>
      </rPr>
      <t xml:space="preserve">   </t>
    </r>
    <r>
      <rPr>
        <sz val="10"/>
        <rFont val="方正仿宋_GBK"/>
        <family val="2"/>
      </rPr>
      <t>大中型水库库区基金及对应专项债务收入安排的支出</t>
    </r>
  </si>
  <si>
    <r>
      <t xml:space="preserve"> </t>
    </r>
    <r>
      <rPr>
        <sz val="10"/>
        <rFont val="方正仿宋_GBK"/>
        <family val="2"/>
      </rPr>
      <t xml:space="preserve">   </t>
    </r>
    <r>
      <rPr>
        <sz val="10"/>
        <rFont val="方正仿宋_GBK"/>
        <family val="2"/>
      </rPr>
      <t>国家重大水利工程建设基金及对应专项债务收入安排的支出</t>
    </r>
  </si>
  <si>
    <t>五、资源勘探电力信息等事务</t>
  </si>
  <si>
    <r>
      <t xml:space="preserve"> </t>
    </r>
    <r>
      <rPr>
        <sz val="10"/>
        <rFont val="方正仿宋_GBK"/>
        <family val="2"/>
      </rPr>
      <t xml:space="preserve">    </t>
    </r>
    <r>
      <rPr>
        <sz val="10"/>
        <rFont val="方正仿宋_GBK"/>
        <family val="2"/>
      </rPr>
      <t>农网还贷资金支出</t>
    </r>
  </si>
  <si>
    <r>
      <t xml:space="preserve"> </t>
    </r>
    <r>
      <rPr>
        <sz val="10"/>
        <rFont val="方正仿宋_GBK"/>
        <family val="2"/>
      </rPr>
      <t xml:space="preserve">    </t>
    </r>
    <r>
      <rPr>
        <sz val="10"/>
        <rFont val="方正仿宋_GBK"/>
        <family val="2"/>
      </rPr>
      <t>新型墙体材料专项基金及对应专项债务收入安排的支出</t>
    </r>
  </si>
  <si>
    <t>六、其他支出</t>
  </si>
  <si>
    <r>
      <t xml:space="preserve"> </t>
    </r>
    <r>
      <rPr>
        <sz val="10"/>
        <rFont val="方正仿宋_GBK"/>
        <family val="2"/>
      </rPr>
      <t xml:space="preserve">   </t>
    </r>
    <r>
      <rPr>
        <sz val="10"/>
        <rFont val="方正仿宋_GBK"/>
        <family val="2"/>
      </rPr>
      <t>彩票公益金及对应专项债务收入安排的支出</t>
    </r>
  </si>
  <si>
    <t>七、债务付息支出</t>
  </si>
  <si>
    <r>
      <t xml:space="preserve"> </t>
    </r>
    <r>
      <rPr>
        <sz val="10"/>
        <rFont val="方正仿宋_GBK"/>
        <family val="2"/>
      </rPr>
      <t xml:space="preserve">    </t>
    </r>
    <r>
      <rPr>
        <sz val="10"/>
        <rFont val="方正仿宋_GBK"/>
        <family val="2"/>
      </rPr>
      <t>地方政府专项债务付息支出</t>
    </r>
  </si>
  <si>
    <t>基金支出合计</t>
  </si>
  <si>
    <t>富源县2017年地方公共财政预算收入决算表</t>
  </si>
  <si>
    <t>2017年预算数</t>
  </si>
  <si>
    <t>捐赠收入</t>
  </si>
  <si>
    <t>政府住房基金收入</t>
  </si>
  <si>
    <t>2017年决算数</t>
  </si>
  <si>
    <t>富源县2017年公共财政预算支出决算表</t>
  </si>
  <si>
    <t>2017年</t>
  </si>
  <si>
    <t xml:space="preserve">  其他档案事务支出</t>
  </si>
  <si>
    <t xml:space="preserve">  其他公共安全支出(款)</t>
  </si>
  <si>
    <t xml:space="preserve">   其他公共安全支出(项)</t>
  </si>
  <si>
    <t xml:space="preserve">   中专教育</t>
  </si>
  <si>
    <t xml:space="preserve">  新闻出版广播影视</t>
  </si>
  <si>
    <t xml:space="preserve">  机关事业单位基本养老保险缴费支出</t>
  </si>
  <si>
    <t xml:space="preserve">  机关事业单位职业年金缴费支出</t>
  </si>
  <si>
    <t xml:space="preserve">  对机关事业单位基本养老保险基金的补助</t>
  </si>
  <si>
    <t xml:space="preserve">   军队移交政府离退休干部管理机构</t>
  </si>
  <si>
    <t>十、城乡社区支出</t>
  </si>
  <si>
    <t xml:space="preserve">   残疾人生活和护理补贴</t>
  </si>
  <si>
    <t xml:space="preserve">   农村特困人员救助供养支出</t>
  </si>
  <si>
    <t xml:space="preserve">  财政对基本养老保险基金的补助</t>
  </si>
  <si>
    <t xml:space="preserve">  财政对城乡居民基本养老保险基金的补助</t>
  </si>
  <si>
    <t xml:space="preserve">  财政对其他社会保险基金的补助</t>
  </si>
  <si>
    <t xml:space="preserve">  财政对生育保险基金的补助</t>
  </si>
  <si>
    <t xml:space="preserve">   行政事业单位医疗</t>
  </si>
  <si>
    <t xml:space="preserve">   其他行政事业单位医疗支出</t>
  </si>
  <si>
    <t xml:space="preserve">    财政对基本医疗保险基金的补助</t>
  </si>
  <si>
    <t xml:space="preserve">   财政对城乡居民基本医疗保险基金的补助</t>
  </si>
  <si>
    <t xml:space="preserve">   医疗救助</t>
  </si>
  <si>
    <t xml:space="preserve">   其他医疗救助支出</t>
  </si>
  <si>
    <t xml:space="preserve">   优抚对象医疗</t>
  </si>
  <si>
    <t xml:space="preserve">   农村环境保护</t>
  </si>
  <si>
    <t xml:space="preserve">   水利前期工作</t>
  </si>
  <si>
    <t xml:space="preserve">   其他水利支出</t>
  </si>
  <si>
    <t xml:space="preserve">   普惠金融发展支出</t>
  </si>
  <si>
    <t xml:space="preserve">   创业担保贷款贴息</t>
  </si>
  <si>
    <t xml:space="preserve">   公路运输管理</t>
  </si>
  <si>
    <t xml:space="preserve">    国土整治</t>
  </si>
  <si>
    <t xml:space="preserve">  其他国土海洋气象等支出(款)</t>
  </si>
  <si>
    <t xml:space="preserve">  其他国土海洋气象等支出(项)</t>
  </si>
  <si>
    <t xml:space="preserve">    提租补贴</t>
  </si>
  <si>
    <t xml:space="preserve">   储备粮油差价补贴</t>
  </si>
  <si>
    <t xml:space="preserve">   地方政府一般债务付息支出</t>
  </si>
  <si>
    <t xml:space="preserve">   地方政府向外国政府借款付息支出</t>
  </si>
  <si>
    <t>比2016年增减</t>
  </si>
  <si>
    <r>
      <t>富源县201</t>
    </r>
    <r>
      <rPr>
        <sz val="18"/>
        <rFont val="方正小标宋简体"/>
        <family val="0"/>
      </rPr>
      <t>7年基金预算收入决算表</t>
    </r>
  </si>
  <si>
    <r>
      <t>富源县201</t>
    </r>
    <r>
      <rPr>
        <sz val="18"/>
        <rFont val="方正小标宋简体"/>
        <family val="0"/>
      </rPr>
      <t>7年基金预算支出决算表</t>
    </r>
  </si>
  <si>
    <t>2017年</t>
  </si>
  <si>
    <t>比2016年增减</t>
  </si>
  <si>
    <t xml:space="preserve">       资助国产影片放映</t>
  </si>
  <si>
    <r>
      <t>富源县201</t>
    </r>
    <r>
      <rPr>
        <sz val="18"/>
        <rFont val="方正小标宋简体"/>
        <family val="0"/>
      </rPr>
      <t>7</t>
    </r>
    <r>
      <rPr>
        <sz val="18"/>
        <rFont val="方正小标宋简体"/>
        <family val="0"/>
      </rPr>
      <t>年国有资本经营预算支出决算表</t>
    </r>
  </si>
  <si>
    <t>附表1</t>
  </si>
  <si>
    <t>附表2</t>
  </si>
  <si>
    <t>附表3</t>
  </si>
  <si>
    <t>附表4</t>
  </si>
  <si>
    <t>附表5</t>
  </si>
  <si>
    <t>附表6</t>
  </si>
  <si>
    <t>附表7</t>
  </si>
  <si>
    <t>2016年</t>
  </si>
  <si>
    <t>2017年</t>
  </si>
  <si>
    <t>比2016年增减</t>
  </si>
  <si>
    <t>决算数</t>
  </si>
  <si>
    <t>金额</t>
  </si>
  <si>
    <t>%</t>
  </si>
  <si>
    <t xml:space="preserve">                    单位：万元</t>
  </si>
  <si>
    <t xml:space="preserve"> 二、 失业保险基金收入</t>
  </si>
  <si>
    <t xml:space="preserve">  四、工伤保险基金收入</t>
  </si>
  <si>
    <t xml:space="preserve">  五、生育保险基金收入</t>
  </si>
  <si>
    <t>八、城乡居民基本养老保险基金收入</t>
  </si>
  <si>
    <t>社保基金收入合计</t>
  </si>
  <si>
    <t>富源县2017年社保基金预算收入决算表</t>
  </si>
  <si>
    <t xml:space="preserve">  一、企业职工基本养老保险基金收入</t>
  </si>
  <si>
    <t>九、机关事业单位基本养老保险基金收入</t>
  </si>
  <si>
    <t xml:space="preserve">  三、职工基本医疗保险基金收入</t>
  </si>
  <si>
    <t xml:space="preserve">  七、居民基本医疗保险基金收入</t>
  </si>
  <si>
    <t>富源县2017年社保基金预算支出决算表</t>
  </si>
  <si>
    <t xml:space="preserve">  一、企业职工基本养老保险基金支出</t>
  </si>
  <si>
    <t xml:space="preserve"> 二、 失业保险基金支出</t>
  </si>
  <si>
    <t xml:space="preserve">  三、职工基本医疗保险基金支出</t>
  </si>
  <si>
    <t xml:space="preserve">  四、工伤保险基金支出</t>
  </si>
  <si>
    <t xml:space="preserve">  五、生育保险基金支出</t>
  </si>
  <si>
    <t xml:space="preserve">  七、居民基本医疗保险基金支出</t>
  </si>
  <si>
    <t>八、城乡居民基本养老保险基金支出</t>
  </si>
  <si>
    <t>九、机关事业单位基本养老保险基金支出</t>
  </si>
  <si>
    <t>社保基金支出合计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</si>
</sst>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  <numFmt numFmtId="186" formatCode="0_ "/>
    <numFmt numFmtId="187" formatCode="0.000_ "/>
    <numFmt numFmtId="188" formatCode="0.00_);[Red]\(0.00\)"/>
    <numFmt numFmtId="189" formatCode="#,##0_ "/>
    <numFmt numFmtId="190" formatCode="#,##0_ ;[Red]\-#,##0\ "/>
    <numFmt numFmtId="191" formatCode="_ &quot;￥&quot;* #,##0.00_ ;_ &quot;￥&quot;* \-#,##0.00_ ;_ &quot;￥&quot;* \-??_ ;_ @_ "/>
    <numFmt numFmtId="192" formatCode="#,##0_ .00"/>
    <numFmt numFmtId="193" formatCode="0.00;[Red]0.00"/>
    <numFmt numFmtId="194" formatCode="#,##0.00_ "/>
  </numFmts>
  <fonts count="42">
    <font>
      <sz val="12"/>
      <name val="宋体"/>
      <family val="0"/>
    </font>
    <font>
      <sz val="20"/>
      <name val="方正大标宋简体 (CHINESE_GB2312)"/>
      <family val="2"/>
    </font>
    <font>
      <sz val="12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黑体"/>
      <family val="0"/>
    </font>
    <font>
      <sz val="11"/>
      <color indexed="8"/>
      <name val="宋体"/>
      <family val="0"/>
    </font>
    <font>
      <sz val="10"/>
      <name val="方正仿宋_GBK"/>
      <family val="0"/>
    </font>
    <font>
      <sz val="10"/>
      <name val="方正黑体_GBK"/>
      <family val="0"/>
    </font>
    <font>
      <sz val="18"/>
      <name val="方正小标宋_GBK"/>
      <family val="0"/>
    </font>
    <font>
      <sz val="10"/>
      <name val="方正楷体_GBK"/>
      <family val="0"/>
    </font>
    <font>
      <sz val="12"/>
      <name val="方正黑体_GBK"/>
      <family val="0"/>
    </font>
    <font>
      <sz val="10"/>
      <name val="Arial"/>
      <family val="2"/>
    </font>
    <font>
      <sz val="12"/>
      <name val="方正楷体_GBK"/>
      <family val="0"/>
    </font>
    <font>
      <sz val="11"/>
      <name val="方正楷体_GBK"/>
      <family val="0"/>
    </font>
    <font>
      <sz val="10"/>
      <color indexed="8"/>
      <name val="Times New Roman"/>
      <family val="1"/>
    </font>
    <font>
      <b/>
      <sz val="10"/>
      <name val="方正仿宋_GBK"/>
      <family val="2"/>
    </font>
    <font>
      <sz val="9"/>
      <name val="方正仿宋_GBK"/>
      <family val="2"/>
    </font>
    <font>
      <b/>
      <sz val="9"/>
      <name val="方正仿宋_GBK"/>
      <family val="2"/>
    </font>
    <font>
      <sz val="11"/>
      <name val="宋体"/>
      <family val="0"/>
    </font>
    <font>
      <b/>
      <sz val="10"/>
      <name val="方正黑体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1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4" applyNumberFormat="0" applyFill="0" applyAlignment="0" applyProtection="0"/>
    <xf numFmtId="0" fontId="34" fillId="16" borderId="5" applyNumberFormat="0" applyAlignment="0" applyProtection="0"/>
    <xf numFmtId="0" fontId="35" fillId="1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7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16" borderId="8" applyNumberFormat="0" applyAlignment="0" applyProtection="0"/>
    <xf numFmtId="0" fontId="41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186" fontId="9" fillId="0" borderId="10" xfId="0" applyNumberFormat="1" applyFont="1" applyFill="1" applyBorder="1" applyAlignment="1" applyProtection="1">
      <alignment vertical="center"/>
      <protection locked="0"/>
    </xf>
    <xf numFmtId="185" fontId="9" fillId="0" borderId="10" xfId="0" applyNumberFormat="1" applyFont="1" applyFill="1" applyBorder="1" applyAlignment="1" applyProtection="1">
      <alignment vertical="center"/>
      <protection locked="0"/>
    </xf>
    <xf numFmtId="186" fontId="9" fillId="0" borderId="10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left" vertical="center" indent="1"/>
      <protection locked="0"/>
    </xf>
    <xf numFmtId="0" fontId="12" fillId="0" borderId="10" xfId="0" applyFont="1" applyBorder="1" applyAlignment="1" applyProtection="1">
      <alignment horizontal="left" vertical="center" indent="1" shrinkToFi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185" fontId="13" fillId="0" borderId="10" xfId="0" applyNumberFormat="1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186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24" borderId="13" xfId="0" applyNumberFormat="1" applyFont="1" applyFill="1" applyBorder="1" applyAlignment="1" applyProtection="1">
      <alignment horizontal="left" vertical="center"/>
      <protection/>
    </xf>
    <xf numFmtId="186" fontId="13" fillId="0" borderId="10" xfId="0" applyNumberFormat="1" applyFont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186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center" indent="1"/>
      <protection locked="0"/>
    </xf>
    <xf numFmtId="186" fontId="13" fillId="0" borderId="10" xfId="0" applyNumberFormat="1" applyFont="1" applyBorder="1" applyAlignment="1" applyProtection="1">
      <alignment horizontal="right" vertical="center"/>
      <protection/>
    </xf>
    <xf numFmtId="186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3" fontId="13" fillId="0" borderId="10" xfId="0" applyNumberFormat="1" applyFont="1" applyBorder="1" applyAlignment="1" applyProtection="1">
      <alignment vertical="center" shrinkToFit="1"/>
      <protection locked="0"/>
    </xf>
    <xf numFmtId="0" fontId="12" fillId="0" borderId="14" xfId="0" applyFont="1" applyFill="1" applyBorder="1" applyAlignment="1" applyProtection="1">
      <alignment/>
      <protection locked="0"/>
    </xf>
    <xf numFmtId="184" fontId="9" fillId="0" borderId="10" xfId="0" applyNumberFormat="1" applyFont="1" applyFill="1" applyBorder="1" applyAlignment="1" applyProtection="1">
      <alignment vertical="center"/>
      <protection locked="0"/>
    </xf>
    <xf numFmtId="184" fontId="13" fillId="0" borderId="10" xfId="0" applyNumberFormat="1" applyFont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189" fontId="20" fillId="24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86" fontId="9" fillId="24" borderId="10" xfId="0" applyNumberFormat="1" applyFont="1" applyFill="1" applyBorder="1" applyAlignment="1" applyProtection="1">
      <alignment horizontal="right" vertical="center"/>
      <protection locked="0"/>
    </xf>
    <xf numFmtId="0" fontId="21" fillId="24" borderId="13" xfId="0" applyNumberFormat="1" applyFont="1" applyFill="1" applyBorder="1" applyAlignment="1" applyProtection="1">
      <alignment horizontal="left" vertical="center"/>
      <protection/>
    </xf>
    <xf numFmtId="0" fontId="12" fillId="24" borderId="13" xfId="0" applyNumberFormat="1" applyFont="1" applyFill="1" applyBorder="1" applyAlignment="1" applyProtection="1">
      <alignment horizontal="left" vertical="center"/>
      <protection/>
    </xf>
    <xf numFmtId="3" fontId="12" fillId="24" borderId="10" xfId="0" applyNumberFormat="1" applyFont="1" applyFill="1" applyBorder="1" applyAlignment="1" applyProtection="1">
      <alignment vertical="center"/>
      <protection/>
    </xf>
    <xf numFmtId="0" fontId="22" fillId="24" borderId="13" xfId="0" applyNumberFormat="1" applyFont="1" applyFill="1" applyBorder="1" applyAlignment="1" applyProtection="1">
      <alignment horizontal="left" vertical="center"/>
      <protection/>
    </xf>
    <xf numFmtId="0" fontId="13" fillId="24" borderId="10" xfId="0" applyFont="1" applyFill="1" applyBorder="1" applyAlignment="1" applyProtection="1">
      <alignment vertical="center"/>
      <protection locked="0"/>
    </xf>
    <xf numFmtId="0" fontId="23" fillId="24" borderId="13" xfId="0" applyNumberFormat="1" applyFont="1" applyFill="1" applyBorder="1" applyAlignment="1" applyProtection="1">
      <alignment horizontal="left" vertical="center"/>
      <protection/>
    </xf>
    <xf numFmtId="3" fontId="21" fillId="24" borderId="10" xfId="0" applyNumberFormat="1" applyFont="1" applyFill="1" applyBorder="1" applyAlignment="1" applyProtection="1">
      <alignment vertical="center"/>
      <protection/>
    </xf>
    <xf numFmtId="189" fontId="9" fillId="24" borderId="10" xfId="0" applyNumberFormat="1" applyFont="1" applyFill="1" applyBorder="1" applyAlignment="1" applyProtection="1">
      <alignment horizontal="right" vertical="center"/>
      <protection/>
    </xf>
    <xf numFmtId="3" fontId="21" fillId="24" borderId="10" xfId="0" applyNumberFormat="1" applyFont="1" applyFill="1" applyBorder="1" applyAlignment="1" applyProtection="1">
      <alignment horizontal="left" vertical="center"/>
      <protection/>
    </xf>
    <xf numFmtId="3" fontId="12" fillId="24" borderId="10" xfId="0" applyNumberFormat="1" applyFont="1" applyFill="1" applyBorder="1" applyAlignment="1" applyProtection="1">
      <alignment horizontal="left" vertical="center"/>
      <protection/>
    </xf>
    <xf numFmtId="3" fontId="12" fillId="24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/>
    </xf>
    <xf numFmtId="190" fontId="9" fillId="0" borderId="10" xfId="41" applyNumberFormat="1" applyFont="1" applyBorder="1" applyProtection="1">
      <alignment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2" fillId="24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/>
      <protection/>
    </xf>
    <xf numFmtId="189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13" fillId="0" borderId="10" xfId="40" applyFont="1" applyBorder="1" applyAlignment="1" applyProtection="1">
      <alignment horizontal="left" vertical="center"/>
      <protection locked="0"/>
    </xf>
    <xf numFmtId="190" fontId="13" fillId="0" borderId="10" xfId="41" applyNumberFormat="1" applyFont="1" applyBorder="1" applyProtection="1">
      <alignment vertical="center"/>
      <protection locked="0"/>
    </xf>
    <xf numFmtId="186" fontId="13" fillId="0" borderId="10" xfId="0" applyNumberFormat="1" applyFont="1" applyFill="1" applyBorder="1" applyAlignment="1" applyProtection="1">
      <alignment vertical="center"/>
      <protection locked="0"/>
    </xf>
    <xf numFmtId="188" fontId="13" fillId="0" borderId="10" xfId="0" applyNumberFormat="1" applyFont="1" applyFill="1" applyBorder="1" applyAlignment="1" applyProtection="1">
      <alignment vertical="center"/>
      <protection locked="0"/>
    </xf>
    <xf numFmtId="184" fontId="13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40" applyFont="1" applyBorder="1" applyAlignment="1" applyProtection="1">
      <alignment horizontal="left" vertical="center" wrapText="1"/>
      <protection locked="0"/>
    </xf>
    <xf numFmtId="190" fontId="25" fillId="0" borderId="10" xfId="41" applyNumberFormat="1" applyFont="1" applyBorder="1" applyProtection="1">
      <alignment vertical="center"/>
      <protection locked="0"/>
    </xf>
    <xf numFmtId="188" fontId="25" fillId="0" borderId="10" xfId="41" applyNumberFormat="1" applyFont="1" applyBorder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94" fontId="0" fillId="0" borderId="0" xfId="0" applyNumberFormat="1" applyFont="1" applyFill="1" applyAlignment="1" applyProtection="1">
      <alignment/>
      <protection locked="0"/>
    </xf>
    <xf numFmtId="194" fontId="13" fillId="0" borderId="10" xfId="0" applyNumberFormat="1" applyFont="1" applyFill="1" applyBorder="1" applyAlignment="1" applyProtection="1">
      <alignment horizontal="center" vertical="center"/>
      <protection locked="0"/>
    </xf>
    <xf numFmtId="194" fontId="9" fillId="0" borderId="10" xfId="0" applyNumberFormat="1" applyFont="1" applyFill="1" applyBorder="1" applyAlignment="1" applyProtection="1">
      <alignment vertical="center"/>
      <protection locked="0"/>
    </xf>
    <xf numFmtId="194" fontId="24" fillId="0" borderId="0" xfId="0" applyNumberFormat="1" applyFont="1" applyFill="1" applyAlignment="1" applyProtection="1">
      <alignment/>
      <protection locked="0"/>
    </xf>
    <xf numFmtId="194" fontId="0" fillId="0" borderId="17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2" xfId="39"/>
    <cellStyle name="常规_2007年云南省向人大报送政府收支预算表格式编制过程表" xfId="40"/>
    <cellStyle name="常规_2007年云南省向人大报送政府收支预算表格式编制过程表 2" xfId="41"/>
    <cellStyle name="Hyperlink" xfId="42"/>
    <cellStyle name="好" xfId="43"/>
    <cellStyle name="汇总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Followed Hyperlink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5253;&#20154;&#22823;&#25919;&#21327;&#36164;&#26009;\2017\&#65288;&#20154;&#20195;&#20250;20170222&#65289;&#23500;&#28304;&#21439;2016&#24180;&#22320;&#26041;&#36130;&#25919;&#39044;&#31639;&#25191;&#34892;&#24773;&#20917;&#21644;2017&#24180;&#22320;&#26041;&#36130;&#25919;&#39044;&#31639;&#65288;&#33609;&#26696;&#65289;&#30340;&#25253;&#21578;&#65288;20170222&#23450;&#31295;&#65289;\&#65288;20170222&#65289;&#23500;&#28304;&#21439;2016&#24180;&#22320;&#26041;&#36130;&#25919;&#39044;&#31639;&#25191;&#34892;&#26280;2017&#24180;&#22320;&#26041;&#36130;&#25919;&#39044;&#31639;&#65288;&#33609;&#26696;&#65289;&#25253;&#21578;&#38468;&#34920;1&#8212;13&#65288;20170222&#23450;&#312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年公共财政收入决算表"/>
      <sheetName val="2016年公共财政支出决算表"/>
      <sheetName val="2016年基金预算收入决算表"/>
      <sheetName val="2016年基金预算支出决算表 "/>
      <sheetName val="2016年国有资本经营预算支出决算表 "/>
      <sheetName val="2017年公共财政收入预算表"/>
      <sheetName val="2017年公共财政支出预算表 (全口径)"/>
      <sheetName val="2017年公共财政支出预算表 (县本级)"/>
      <sheetName val="2017年基金预算收入表"/>
      <sheetName val="2017年基金预算支出预算表 "/>
      <sheetName val="2017年社保基金收入预算表（2）"/>
      <sheetName val="2017年社保基金支出预算表 "/>
      <sheetName val="2017年国有资本经营收入预算表 "/>
      <sheetName val="2017年国有资本经营支出预算表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29"/>
  <sheetViews>
    <sheetView showGridLines="0" showZeros="0" zoomScale="120" zoomScaleNormal="120" zoomScalePageLayoutView="0" workbookViewId="0" topLeftCell="A1">
      <pane xSplit="1" ySplit="4" topLeftCell="B5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B7" sqref="B7"/>
    </sheetView>
  </sheetViews>
  <sheetFormatPr defaultColWidth="9.00390625" defaultRowHeight="14.25"/>
  <cols>
    <col min="1" max="1" width="30.375" style="1" customWidth="1"/>
    <col min="2" max="4" width="11.50390625" style="1" customWidth="1"/>
    <col min="5" max="5" width="10.625" style="1" customWidth="1"/>
    <col min="6" max="16384" width="9.00390625" style="1" customWidth="1"/>
  </cols>
  <sheetData>
    <row r="1" ht="15.75" customHeight="1">
      <c r="A1" s="7" t="s">
        <v>564</v>
      </c>
    </row>
    <row r="2" spans="1:5" ht="25.5" customHeight="1">
      <c r="A2" s="75" t="s">
        <v>514</v>
      </c>
      <c r="B2" s="75"/>
      <c r="C2" s="75"/>
      <c r="D2" s="75"/>
      <c r="E2" s="75"/>
    </row>
    <row r="3" spans="1:5" ht="9.75" customHeight="1">
      <c r="A3" s="6"/>
      <c r="B3" s="6"/>
      <c r="C3" s="6"/>
      <c r="D3" s="6"/>
      <c r="E3" s="34" t="s">
        <v>27</v>
      </c>
    </row>
    <row r="4" spans="1:5" ht="27" customHeight="1">
      <c r="A4" s="13" t="s">
        <v>26</v>
      </c>
      <c r="B4" s="14" t="s">
        <v>515</v>
      </c>
      <c r="C4" s="14" t="s">
        <v>31</v>
      </c>
      <c r="D4" s="15" t="s">
        <v>518</v>
      </c>
      <c r="E4" s="13" t="s">
        <v>30</v>
      </c>
    </row>
    <row r="5" spans="1:5" s="3" customFormat="1" ht="24.75" customHeight="1">
      <c r="A5" s="39" t="s">
        <v>32</v>
      </c>
      <c r="B5" s="38">
        <f>SUM(B6:B19)</f>
        <v>76530</v>
      </c>
      <c r="C5" s="8">
        <f>SUM(C6:C19)</f>
        <v>70193</v>
      </c>
      <c r="D5" s="38">
        <f>SUM(D6:D19)</f>
        <v>85925</v>
      </c>
      <c r="E5" s="35">
        <f>IF(C5=0,0,ROUND((D5-C5)/C5*100,2))</f>
        <v>22.41</v>
      </c>
    </row>
    <row r="6" spans="1:5" s="3" customFormat="1" ht="24.75" customHeight="1">
      <c r="A6" s="11" t="s">
        <v>5</v>
      </c>
      <c r="B6" s="38">
        <v>40000</v>
      </c>
      <c r="C6" s="10">
        <v>31098</v>
      </c>
      <c r="D6" s="38">
        <v>49353</v>
      </c>
      <c r="E6" s="35">
        <f aca="true" t="shared" si="0" ref="E6:E29">IF(C6=0,0,ROUND((D6-C6)/C6*100,2))</f>
        <v>58.7</v>
      </c>
    </row>
    <row r="7" spans="1:5" s="3" customFormat="1" ht="24.75" customHeight="1">
      <c r="A7" s="11" t="s">
        <v>6</v>
      </c>
      <c r="B7" s="38">
        <v>50</v>
      </c>
      <c r="C7" s="10">
        <v>5579</v>
      </c>
      <c r="D7" s="38">
        <v>285</v>
      </c>
      <c r="E7" s="35">
        <f t="shared" si="0"/>
        <v>-94.89</v>
      </c>
    </row>
    <row r="8" spans="1:5" s="3" customFormat="1" ht="24.75" customHeight="1">
      <c r="A8" s="11" t="s">
        <v>7</v>
      </c>
      <c r="B8" s="38">
        <v>790</v>
      </c>
      <c r="C8" s="10">
        <v>734</v>
      </c>
      <c r="D8" s="38">
        <v>830</v>
      </c>
      <c r="E8" s="35">
        <f t="shared" si="0"/>
        <v>13.08</v>
      </c>
    </row>
    <row r="9" spans="1:5" s="3" customFormat="1" ht="24.75" customHeight="1">
      <c r="A9" s="11" t="s">
        <v>8</v>
      </c>
      <c r="B9" s="38">
        <v>1850</v>
      </c>
      <c r="C9" s="10">
        <v>1685</v>
      </c>
      <c r="D9" s="38">
        <v>2156</v>
      </c>
      <c r="E9" s="35">
        <f t="shared" si="0"/>
        <v>27.95</v>
      </c>
    </row>
    <row r="10" spans="1:5" s="3" customFormat="1" ht="24.75" customHeight="1">
      <c r="A10" s="11" t="s">
        <v>9</v>
      </c>
      <c r="B10" s="38">
        <v>12250</v>
      </c>
      <c r="C10" s="10">
        <v>10618</v>
      </c>
      <c r="D10" s="38">
        <v>17698</v>
      </c>
      <c r="E10" s="35">
        <f t="shared" si="0"/>
        <v>66.68</v>
      </c>
    </row>
    <row r="11" spans="1:5" s="3" customFormat="1" ht="24.75" customHeight="1">
      <c r="A11" s="11" t="s">
        <v>10</v>
      </c>
      <c r="B11" s="38">
        <v>2110</v>
      </c>
      <c r="C11" s="10">
        <v>1939</v>
      </c>
      <c r="D11" s="38">
        <v>2272</v>
      </c>
      <c r="E11" s="35">
        <f t="shared" si="0"/>
        <v>17.17</v>
      </c>
    </row>
    <row r="12" spans="1:5" s="3" customFormat="1" ht="24.75" customHeight="1">
      <c r="A12" s="11" t="s">
        <v>11</v>
      </c>
      <c r="B12" s="38">
        <v>2320</v>
      </c>
      <c r="C12" s="10">
        <v>2128</v>
      </c>
      <c r="D12" s="38">
        <v>1710</v>
      </c>
      <c r="E12" s="35">
        <f t="shared" si="0"/>
        <v>-19.64</v>
      </c>
    </row>
    <row r="13" spans="1:5" s="3" customFormat="1" ht="24.75" customHeight="1">
      <c r="A13" s="11" t="s">
        <v>12</v>
      </c>
      <c r="B13" s="38">
        <v>610</v>
      </c>
      <c r="C13" s="10">
        <v>568</v>
      </c>
      <c r="D13" s="38">
        <v>910</v>
      </c>
      <c r="E13" s="35">
        <f t="shared" si="0"/>
        <v>60.21</v>
      </c>
    </row>
    <row r="14" spans="1:5" s="3" customFormat="1" ht="24.75" customHeight="1">
      <c r="A14" s="11" t="s">
        <v>13</v>
      </c>
      <c r="B14" s="38">
        <v>1080</v>
      </c>
      <c r="C14" s="10">
        <v>1002</v>
      </c>
      <c r="D14" s="38">
        <v>870</v>
      </c>
      <c r="E14" s="35">
        <f t="shared" si="0"/>
        <v>-13.17</v>
      </c>
    </row>
    <row r="15" spans="1:5" s="3" customFormat="1" ht="24.75" customHeight="1">
      <c r="A15" s="11" t="s">
        <v>14</v>
      </c>
      <c r="B15" s="38">
        <v>270</v>
      </c>
      <c r="C15" s="10">
        <v>248</v>
      </c>
      <c r="D15" s="38">
        <v>319</v>
      </c>
      <c r="E15" s="35">
        <f t="shared" si="0"/>
        <v>28.63</v>
      </c>
    </row>
    <row r="16" spans="1:5" s="3" customFormat="1" ht="24.75" customHeight="1">
      <c r="A16" s="11" t="s">
        <v>15</v>
      </c>
      <c r="B16" s="38">
        <v>1320</v>
      </c>
      <c r="C16" s="10">
        <v>1208</v>
      </c>
      <c r="D16" s="38">
        <v>1326</v>
      </c>
      <c r="E16" s="35">
        <f t="shared" si="0"/>
        <v>9.77</v>
      </c>
    </row>
    <row r="17" spans="1:5" s="3" customFormat="1" ht="24.75" customHeight="1">
      <c r="A17" s="11" t="s">
        <v>20</v>
      </c>
      <c r="B17" s="38">
        <v>4120</v>
      </c>
      <c r="C17" s="10">
        <v>3774</v>
      </c>
      <c r="D17" s="38">
        <v>224</v>
      </c>
      <c r="E17" s="35">
        <f t="shared" si="0"/>
        <v>-94.06</v>
      </c>
    </row>
    <row r="18" spans="1:5" s="3" customFormat="1" ht="24.75" customHeight="1">
      <c r="A18" s="11" t="s">
        <v>21</v>
      </c>
      <c r="B18" s="38">
        <v>1000</v>
      </c>
      <c r="C18" s="10">
        <v>911</v>
      </c>
      <c r="D18" s="38">
        <v>175</v>
      </c>
      <c r="E18" s="35">
        <f t="shared" si="0"/>
        <v>-80.79</v>
      </c>
    </row>
    <row r="19" spans="1:5" s="3" customFormat="1" ht="24.75" customHeight="1">
      <c r="A19" s="11" t="s">
        <v>22</v>
      </c>
      <c r="B19" s="38">
        <v>8760</v>
      </c>
      <c r="C19" s="10">
        <v>8701</v>
      </c>
      <c r="D19" s="38">
        <v>7797</v>
      </c>
      <c r="E19" s="35">
        <f t="shared" si="0"/>
        <v>-10.39</v>
      </c>
    </row>
    <row r="20" spans="1:5" s="3" customFormat="1" ht="24.75" customHeight="1">
      <c r="A20" s="39" t="s">
        <v>33</v>
      </c>
      <c r="B20" s="38">
        <f>SUM(B21:B28)</f>
        <v>23860</v>
      </c>
      <c r="C20" s="8">
        <f>SUM(C21:C28)</f>
        <v>21907</v>
      </c>
      <c r="D20" s="38">
        <f>SUM(D21:D28)</f>
        <v>19138</v>
      </c>
      <c r="E20" s="35">
        <f t="shared" si="0"/>
        <v>-12.64</v>
      </c>
    </row>
    <row r="21" spans="1:5" s="3" customFormat="1" ht="24.75" customHeight="1">
      <c r="A21" s="11" t="s">
        <v>16</v>
      </c>
      <c r="B21" s="38">
        <v>4330</v>
      </c>
      <c r="C21" s="38">
        <v>2606</v>
      </c>
      <c r="D21" s="38">
        <v>4094</v>
      </c>
      <c r="E21" s="35">
        <f t="shared" si="0"/>
        <v>57.1</v>
      </c>
    </row>
    <row r="22" spans="1:5" s="3" customFormat="1" ht="24.75" customHeight="1">
      <c r="A22" s="11" t="s">
        <v>17</v>
      </c>
      <c r="B22" s="38">
        <v>10030</v>
      </c>
      <c r="C22" s="38">
        <v>6451</v>
      </c>
      <c r="D22" s="38">
        <v>7643</v>
      </c>
      <c r="E22" s="35">
        <f t="shared" si="0"/>
        <v>18.48</v>
      </c>
    </row>
    <row r="23" spans="1:5" s="3" customFormat="1" ht="24.75" customHeight="1">
      <c r="A23" s="11" t="s">
        <v>18</v>
      </c>
      <c r="B23" s="38">
        <v>1880</v>
      </c>
      <c r="C23" s="38">
        <v>3961</v>
      </c>
      <c r="D23" s="38">
        <v>2063</v>
      </c>
      <c r="E23" s="35">
        <f t="shared" si="0"/>
        <v>-47.92</v>
      </c>
    </row>
    <row r="24" spans="1:5" s="3" customFormat="1" ht="24.75" customHeight="1">
      <c r="A24" s="11" t="s">
        <v>23</v>
      </c>
      <c r="B24" s="38"/>
      <c r="C24" s="38"/>
      <c r="D24" s="38"/>
      <c r="E24" s="35">
        <f t="shared" si="0"/>
        <v>0</v>
      </c>
    </row>
    <row r="25" spans="1:5" s="3" customFormat="1" ht="24.75" customHeight="1">
      <c r="A25" s="12" t="s">
        <v>25</v>
      </c>
      <c r="B25" s="38">
        <v>540</v>
      </c>
      <c r="C25" s="38">
        <v>4726</v>
      </c>
      <c r="D25" s="38">
        <v>2319</v>
      </c>
      <c r="E25" s="35">
        <f t="shared" si="0"/>
        <v>-50.93</v>
      </c>
    </row>
    <row r="26" spans="1:5" s="3" customFormat="1" ht="24.75" customHeight="1">
      <c r="A26" s="12" t="s">
        <v>516</v>
      </c>
      <c r="B26" s="38">
        <v>280</v>
      </c>
      <c r="C26" s="38"/>
      <c r="D26" s="38">
        <v>535</v>
      </c>
      <c r="E26" s="35"/>
    </row>
    <row r="27" spans="1:5" s="3" customFormat="1" ht="24.75" customHeight="1">
      <c r="A27" s="12" t="s">
        <v>517</v>
      </c>
      <c r="B27" s="38">
        <v>200</v>
      </c>
      <c r="C27" s="38"/>
      <c r="D27" s="38">
        <v>185</v>
      </c>
      <c r="E27" s="35"/>
    </row>
    <row r="28" spans="1:5" s="3" customFormat="1" ht="24.75" customHeight="1">
      <c r="A28" s="11" t="s">
        <v>19</v>
      </c>
      <c r="B28" s="38">
        <v>6600</v>
      </c>
      <c r="C28" s="38">
        <v>4163</v>
      </c>
      <c r="D28" s="38">
        <v>2299</v>
      </c>
      <c r="E28" s="35">
        <f t="shared" si="0"/>
        <v>-44.78</v>
      </c>
    </row>
    <row r="29" spans="1:5" s="4" customFormat="1" ht="24.75" customHeight="1">
      <c r="A29" s="39" t="s">
        <v>34</v>
      </c>
      <c r="B29" s="38">
        <f>SUM(B5,B20)</f>
        <v>100390</v>
      </c>
      <c r="C29" s="8">
        <f>SUM(C5,C20)</f>
        <v>92100</v>
      </c>
      <c r="D29" s="38">
        <f>SUM(D5,D20)</f>
        <v>105063</v>
      </c>
      <c r="E29" s="35">
        <f t="shared" si="0"/>
        <v>14.07</v>
      </c>
    </row>
  </sheetData>
  <sheetProtection/>
  <mergeCells count="1">
    <mergeCell ref="A2:E2"/>
  </mergeCells>
  <printOptions horizontalCentered="1"/>
  <pageMargins left="0.7086614173228347" right="0.7874015748031497" top="0.5905511811023623" bottom="0.7480314960629921" header="0.07874015748031496" footer="0.5118110236220472"/>
  <pageSetup firstPageNumber="10" useFirstPageNumber="1" horizontalDpi="600" verticalDpi="600" orientation="portrait" paperSize="9" r:id="rId1"/>
  <headerFooter alignWithMargins="0">
    <oddFooter>&amp;C— 9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F575"/>
  <sheetViews>
    <sheetView showZeros="0" zoomScalePageLayoutView="0" workbookViewId="0" topLeftCell="A1">
      <selection activeCell="H16" sqref="H16"/>
    </sheetView>
  </sheetViews>
  <sheetFormatPr defaultColWidth="9.00390625" defaultRowHeight="14.25"/>
  <cols>
    <col min="1" max="1" width="33.625" style="1" customWidth="1"/>
    <col min="2" max="4" width="11.25390625" style="1" customWidth="1"/>
    <col min="5" max="5" width="11.25390625" style="89" customWidth="1"/>
    <col min="6" max="6" width="9.50390625" style="1" bestFit="1" customWidth="1"/>
    <col min="7" max="16384" width="9.00390625" style="1" customWidth="1"/>
  </cols>
  <sheetData>
    <row r="1" spans="1:2" ht="15.75" customHeight="1">
      <c r="A1" s="24" t="s">
        <v>565</v>
      </c>
      <c r="B1" s="40"/>
    </row>
    <row r="2" spans="1:5" ht="36.75" customHeight="1">
      <c r="A2" s="76" t="s">
        <v>519</v>
      </c>
      <c r="B2" s="76"/>
      <c r="C2" s="76"/>
      <c r="D2" s="76"/>
      <c r="E2" s="76"/>
    </row>
    <row r="3" spans="1:5" ht="17.25" customHeight="1">
      <c r="A3" s="41"/>
      <c r="B3" s="41"/>
      <c r="C3" s="41"/>
      <c r="D3" s="77" t="s">
        <v>35</v>
      </c>
      <c r="E3" s="78"/>
    </row>
    <row r="4" spans="1:5" ht="15.75" customHeight="1">
      <c r="A4" s="79" t="s">
        <v>26</v>
      </c>
      <c r="B4" s="14" t="s">
        <v>37</v>
      </c>
      <c r="C4" s="15" t="s">
        <v>520</v>
      </c>
      <c r="D4" s="81" t="s">
        <v>557</v>
      </c>
      <c r="E4" s="81"/>
    </row>
    <row r="5" spans="1:5" ht="15.75" customHeight="1">
      <c r="A5" s="80"/>
      <c r="B5" s="18" t="s">
        <v>38</v>
      </c>
      <c r="C5" s="19" t="s">
        <v>38</v>
      </c>
      <c r="D5" s="13" t="s">
        <v>39</v>
      </c>
      <c r="E5" s="90" t="s">
        <v>40</v>
      </c>
    </row>
    <row r="6" spans="1:5" s="3" customFormat="1" ht="16.5" customHeight="1">
      <c r="A6" s="32" t="s">
        <v>41</v>
      </c>
      <c r="B6" s="42">
        <f>B7+B13+B18+B25+B30+B35+B42+B44+B48+B53+B59+B65+B70+B75+B80+B82+B87+B90+B94+B98+B101+B105+B108+B111</f>
        <v>23071</v>
      </c>
      <c r="C6" s="42">
        <f>C7+C13+C18+C25+C30+C35+C42+C44+C48+C53+C59+C65+C70+C75+C80+C82+C87+C90+C94+C98+C101+C105+C108+C111</f>
        <v>32547</v>
      </c>
      <c r="D6" s="20">
        <f aca="true" t="shared" si="0" ref="D6:D69">C6-B6</f>
        <v>9476</v>
      </c>
      <c r="E6" s="91">
        <f aca="true" t="shared" si="1" ref="E6:E69">IF(B6=0,0,ROUND((C6-B6)/B6*100,2))</f>
        <v>41.07</v>
      </c>
    </row>
    <row r="7" spans="1:5" s="3" customFormat="1" ht="16.5" customHeight="1">
      <c r="A7" s="43" t="s">
        <v>42</v>
      </c>
      <c r="B7" s="38">
        <f>SUM(B8:B12)</f>
        <v>1161</v>
      </c>
      <c r="C7" s="38">
        <f>SUM(C8:C12)</f>
        <v>1121</v>
      </c>
      <c r="D7" s="20">
        <f t="shared" si="0"/>
        <v>-40</v>
      </c>
      <c r="E7" s="91">
        <f t="shared" si="1"/>
        <v>-3.45</v>
      </c>
    </row>
    <row r="8" spans="1:5" s="3" customFormat="1" ht="16.5" customHeight="1">
      <c r="A8" s="44" t="s">
        <v>43</v>
      </c>
      <c r="B8" s="38">
        <v>553</v>
      </c>
      <c r="C8" s="38">
        <v>746</v>
      </c>
      <c r="D8" s="20">
        <f t="shared" si="0"/>
        <v>193</v>
      </c>
      <c r="E8" s="91">
        <f t="shared" si="1"/>
        <v>34.9</v>
      </c>
    </row>
    <row r="9" spans="1:5" s="3" customFormat="1" ht="16.5" customHeight="1">
      <c r="A9" s="44" t="s">
        <v>44</v>
      </c>
      <c r="B9" s="38">
        <v>56</v>
      </c>
      <c r="C9" s="38">
        <v>100</v>
      </c>
      <c r="D9" s="20">
        <f t="shared" si="0"/>
        <v>44</v>
      </c>
      <c r="E9" s="91">
        <f t="shared" si="1"/>
        <v>78.57</v>
      </c>
    </row>
    <row r="10" spans="1:5" s="3" customFormat="1" ht="16.5" customHeight="1">
      <c r="A10" s="44" t="s">
        <v>45</v>
      </c>
      <c r="B10" s="38">
        <v>166</v>
      </c>
      <c r="C10" s="38">
        <v>141</v>
      </c>
      <c r="D10" s="20">
        <f t="shared" si="0"/>
        <v>-25</v>
      </c>
      <c r="E10" s="91">
        <f t="shared" si="1"/>
        <v>-15.06</v>
      </c>
    </row>
    <row r="11" spans="1:5" s="3" customFormat="1" ht="16.5" customHeight="1">
      <c r="A11" s="44" t="s">
        <v>46</v>
      </c>
      <c r="B11" s="38">
        <v>154</v>
      </c>
      <c r="C11" s="38">
        <v>114</v>
      </c>
      <c r="D11" s="20">
        <f t="shared" si="0"/>
        <v>-40</v>
      </c>
      <c r="E11" s="91">
        <f t="shared" si="1"/>
        <v>-25.97</v>
      </c>
    </row>
    <row r="12" spans="1:5" s="3" customFormat="1" ht="16.5" customHeight="1">
      <c r="A12" s="44" t="s">
        <v>47</v>
      </c>
      <c r="B12" s="38">
        <v>232</v>
      </c>
      <c r="C12" s="38">
        <v>20</v>
      </c>
      <c r="D12" s="20">
        <f t="shared" si="0"/>
        <v>-212</v>
      </c>
      <c r="E12" s="91">
        <f t="shared" si="1"/>
        <v>-91.38</v>
      </c>
    </row>
    <row r="13" spans="1:5" s="3" customFormat="1" ht="16.5" customHeight="1">
      <c r="A13" s="43" t="s">
        <v>48</v>
      </c>
      <c r="B13" s="38">
        <f>SUM(B14:B17)</f>
        <v>610</v>
      </c>
      <c r="C13" s="38">
        <f>SUM(C14:C17)</f>
        <v>738</v>
      </c>
      <c r="D13" s="20">
        <f t="shared" si="0"/>
        <v>128</v>
      </c>
      <c r="E13" s="91">
        <f t="shared" si="1"/>
        <v>20.98</v>
      </c>
    </row>
    <row r="14" spans="1:5" s="3" customFormat="1" ht="16.5" customHeight="1">
      <c r="A14" s="44" t="s">
        <v>49</v>
      </c>
      <c r="B14" s="38">
        <v>317</v>
      </c>
      <c r="C14" s="38">
        <v>502</v>
      </c>
      <c r="D14" s="20">
        <f t="shared" si="0"/>
        <v>185</v>
      </c>
      <c r="E14" s="91">
        <f t="shared" si="1"/>
        <v>58.36</v>
      </c>
    </row>
    <row r="15" spans="1:5" s="3" customFormat="1" ht="16.5" customHeight="1">
      <c r="A15" s="44" t="s">
        <v>50</v>
      </c>
      <c r="B15" s="38">
        <v>107</v>
      </c>
      <c r="C15" s="38">
        <v>78</v>
      </c>
      <c r="D15" s="20">
        <f t="shared" si="0"/>
        <v>-29</v>
      </c>
      <c r="E15" s="91">
        <f t="shared" si="1"/>
        <v>-27.1</v>
      </c>
    </row>
    <row r="16" spans="1:5" s="3" customFormat="1" ht="16.5" customHeight="1">
      <c r="A16" s="44" t="s">
        <v>51</v>
      </c>
      <c r="B16" s="38">
        <v>44</v>
      </c>
      <c r="C16" s="38">
        <v>50</v>
      </c>
      <c r="D16" s="20">
        <f t="shared" si="0"/>
        <v>6</v>
      </c>
      <c r="E16" s="91">
        <f t="shared" si="1"/>
        <v>13.64</v>
      </c>
    </row>
    <row r="17" spans="1:5" s="3" customFormat="1" ht="16.5" customHeight="1">
      <c r="A17" s="44" t="s">
        <v>52</v>
      </c>
      <c r="B17" s="38">
        <v>142</v>
      </c>
      <c r="C17" s="38">
        <v>108</v>
      </c>
      <c r="D17" s="20">
        <f t="shared" si="0"/>
        <v>-34</v>
      </c>
      <c r="E17" s="91">
        <f t="shared" si="1"/>
        <v>-23.94</v>
      </c>
    </row>
    <row r="18" spans="1:5" s="3" customFormat="1" ht="16.5" customHeight="1">
      <c r="A18" s="43" t="s">
        <v>53</v>
      </c>
      <c r="B18" s="38">
        <f>SUM(B19:B24)</f>
        <v>7772</v>
      </c>
      <c r="C18" s="38">
        <f>SUM(C19:C24)</f>
        <v>7561</v>
      </c>
      <c r="D18" s="20">
        <f t="shared" si="0"/>
        <v>-211</v>
      </c>
      <c r="E18" s="91">
        <f t="shared" si="1"/>
        <v>-2.71</v>
      </c>
    </row>
    <row r="19" spans="1:5" s="3" customFormat="1" ht="16.5" customHeight="1">
      <c r="A19" s="44" t="s">
        <v>49</v>
      </c>
      <c r="B19" s="38">
        <v>5084</v>
      </c>
      <c r="C19" s="38">
        <v>5340</v>
      </c>
      <c r="D19" s="20">
        <f t="shared" si="0"/>
        <v>256</v>
      </c>
      <c r="E19" s="91">
        <f t="shared" si="1"/>
        <v>5.04</v>
      </c>
    </row>
    <row r="20" spans="1:5" s="3" customFormat="1" ht="16.5" customHeight="1">
      <c r="A20" s="44" t="s">
        <v>50</v>
      </c>
      <c r="B20" s="38">
        <v>2082</v>
      </c>
      <c r="C20" s="38">
        <v>2206</v>
      </c>
      <c r="D20" s="20">
        <f t="shared" si="0"/>
        <v>124</v>
      </c>
      <c r="E20" s="91">
        <f t="shared" si="1"/>
        <v>5.96</v>
      </c>
    </row>
    <row r="21" spans="1:5" s="3" customFormat="1" ht="16.5" customHeight="1">
      <c r="A21" s="44" t="s">
        <v>54</v>
      </c>
      <c r="B21" s="38">
        <v>487</v>
      </c>
      <c r="C21" s="38"/>
      <c r="D21" s="20">
        <f t="shared" si="0"/>
        <v>-487</v>
      </c>
      <c r="E21" s="91">
        <f t="shared" si="1"/>
        <v>-100</v>
      </c>
    </row>
    <row r="22" spans="1:5" s="3" customFormat="1" ht="16.5" customHeight="1">
      <c r="A22" s="44" t="s">
        <v>55</v>
      </c>
      <c r="B22" s="38">
        <v>23</v>
      </c>
      <c r="C22" s="38"/>
      <c r="D22" s="20">
        <f t="shared" si="0"/>
        <v>-23</v>
      </c>
      <c r="E22" s="91">
        <f t="shared" si="1"/>
        <v>-100</v>
      </c>
    </row>
    <row r="23" spans="1:5" s="3" customFormat="1" ht="16.5" customHeight="1">
      <c r="A23" s="44" t="s">
        <v>56</v>
      </c>
      <c r="B23" s="38">
        <v>96</v>
      </c>
      <c r="C23" s="38"/>
      <c r="D23" s="20">
        <f t="shared" si="0"/>
        <v>-96</v>
      </c>
      <c r="E23" s="91">
        <f t="shared" si="1"/>
        <v>-100</v>
      </c>
    </row>
    <row r="24" spans="1:5" s="3" customFormat="1" ht="16.5" customHeight="1">
      <c r="A24" s="44" t="s">
        <v>58</v>
      </c>
      <c r="B24" s="38"/>
      <c r="C24" s="38">
        <v>15</v>
      </c>
      <c r="D24" s="20">
        <f t="shared" si="0"/>
        <v>15</v>
      </c>
      <c r="E24" s="91">
        <f t="shared" si="1"/>
        <v>0</v>
      </c>
    </row>
    <row r="25" spans="1:5" s="3" customFormat="1" ht="16.5" customHeight="1">
      <c r="A25" s="43" t="s">
        <v>59</v>
      </c>
      <c r="B25" s="38">
        <f>SUM(B26:B29)</f>
        <v>536</v>
      </c>
      <c r="C25" s="38">
        <f>SUM(C26:C29)</f>
        <v>724</v>
      </c>
      <c r="D25" s="20">
        <f t="shared" si="0"/>
        <v>188</v>
      </c>
      <c r="E25" s="91">
        <f t="shared" si="1"/>
        <v>35.07</v>
      </c>
    </row>
    <row r="26" spans="1:5" s="3" customFormat="1" ht="16.5" customHeight="1">
      <c r="A26" s="44" t="s">
        <v>49</v>
      </c>
      <c r="B26" s="38">
        <v>292</v>
      </c>
      <c r="C26" s="38">
        <v>389</v>
      </c>
      <c r="D26" s="20">
        <f t="shared" si="0"/>
        <v>97</v>
      </c>
      <c r="E26" s="91">
        <f t="shared" si="1"/>
        <v>33.22</v>
      </c>
    </row>
    <row r="27" spans="1:5" s="3" customFormat="1" ht="16.5" customHeight="1">
      <c r="A27" s="44" t="s">
        <v>50</v>
      </c>
      <c r="B27" s="38">
        <v>134</v>
      </c>
      <c r="C27" s="38">
        <v>335</v>
      </c>
      <c r="D27" s="20">
        <f t="shared" si="0"/>
        <v>201</v>
      </c>
      <c r="E27" s="91">
        <f t="shared" si="1"/>
        <v>150</v>
      </c>
    </row>
    <row r="28" spans="1:5" s="3" customFormat="1" ht="16.5" customHeight="1">
      <c r="A28" s="44" t="s">
        <v>60</v>
      </c>
      <c r="B28" s="38">
        <v>10</v>
      </c>
      <c r="C28" s="38"/>
      <c r="D28" s="20">
        <f t="shared" si="0"/>
        <v>-10</v>
      </c>
      <c r="E28" s="91">
        <f t="shared" si="1"/>
        <v>-100</v>
      </c>
    </row>
    <row r="29" spans="1:5" s="3" customFormat="1" ht="16.5" customHeight="1">
      <c r="A29" s="44" t="s">
        <v>61</v>
      </c>
      <c r="B29" s="38">
        <v>100</v>
      </c>
      <c r="C29" s="38"/>
      <c r="D29" s="20">
        <f t="shared" si="0"/>
        <v>-100</v>
      </c>
      <c r="E29" s="91">
        <f t="shared" si="1"/>
        <v>-100</v>
      </c>
    </row>
    <row r="30" spans="1:5" s="3" customFormat="1" ht="16.5" customHeight="1">
      <c r="A30" s="43" t="s">
        <v>62</v>
      </c>
      <c r="B30" s="38">
        <f>SUM(B31:B34)</f>
        <v>295</v>
      </c>
      <c r="C30" s="38">
        <f>SUM(C31:C34)</f>
        <v>433</v>
      </c>
      <c r="D30" s="20">
        <f t="shared" si="0"/>
        <v>138</v>
      </c>
      <c r="E30" s="91">
        <f t="shared" si="1"/>
        <v>46.78</v>
      </c>
    </row>
    <row r="31" spans="1:5" s="3" customFormat="1" ht="16.5" customHeight="1">
      <c r="A31" s="44" t="s">
        <v>49</v>
      </c>
      <c r="B31" s="38">
        <v>227</v>
      </c>
      <c r="C31" s="38">
        <v>334</v>
      </c>
      <c r="D31" s="20">
        <f t="shared" si="0"/>
        <v>107</v>
      </c>
      <c r="E31" s="91">
        <f t="shared" si="1"/>
        <v>47.14</v>
      </c>
    </row>
    <row r="32" spans="1:5" s="3" customFormat="1" ht="16.5" customHeight="1">
      <c r="A32" s="44" t="s">
        <v>50</v>
      </c>
      <c r="B32" s="38">
        <v>15</v>
      </c>
      <c r="C32" s="38">
        <v>99</v>
      </c>
      <c r="D32" s="20">
        <f t="shared" si="0"/>
        <v>84</v>
      </c>
      <c r="E32" s="91">
        <f t="shared" si="1"/>
        <v>560</v>
      </c>
    </row>
    <row r="33" spans="1:5" s="3" customFormat="1" ht="16.5" customHeight="1">
      <c r="A33" s="44" t="s">
        <v>63</v>
      </c>
      <c r="B33" s="38">
        <v>25</v>
      </c>
      <c r="C33" s="38"/>
      <c r="D33" s="20">
        <f t="shared" si="0"/>
        <v>-25</v>
      </c>
      <c r="E33" s="91">
        <f t="shared" si="1"/>
        <v>-100</v>
      </c>
    </row>
    <row r="34" spans="1:5" s="3" customFormat="1" ht="16.5" customHeight="1">
      <c r="A34" s="44" t="s">
        <v>64</v>
      </c>
      <c r="B34" s="38">
        <v>28</v>
      </c>
      <c r="C34" s="38"/>
      <c r="D34" s="20">
        <f t="shared" si="0"/>
        <v>-28</v>
      </c>
      <c r="E34" s="91">
        <f t="shared" si="1"/>
        <v>-100</v>
      </c>
    </row>
    <row r="35" spans="1:5" s="3" customFormat="1" ht="16.5" customHeight="1">
      <c r="A35" s="43" t="s">
        <v>65</v>
      </c>
      <c r="B35" s="38">
        <f>SUM(B36:B41)</f>
        <v>3706</v>
      </c>
      <c r="C35" s="38">
        <f>SUM(C36:C41)</f>
        <v>4195</v>
      </c>
      <c r="D35" s="20">
        <f t="shared" si="0"/>
        <v>489</v>
      </c>
      <c r="E35" s="91">
        <f t="shared" si="1"/>
        <v>13.19</v>
      </c>
    </row>
    <row r="36" spans="1:5" s="3" customFormat="1" ht="16.5" customHeight="1">
      <c r="A36" s="44" t="s">
        <v>49</v>
      </c>
      <c r="B36" s="38">
        <v>1951</v>
      </c>
      <c r="C36" s="38">
        <v>2576</v>
      </c>
      <c r="D36" s="20">
        <f t="shared" si="0"/>
        <v>625</v>
      </c>
      <c r="E36" s="91">
        <f t="shared" si="1"/>
        <v>32.03</v>
      </c>
    </row>
    <row r="37" spans="1:5" s="3" customFormat="1" ht="16.5" customHeight="1">
      <c r="A37" s="44" t="s">
        <v>50</v>
      </c>
      <c r="B37" s="38">
        <v>1413</v>
      </c>
      <c r="C37" s="38">
        <v>1436</v>
      </c>
      <c r="D37" s="20">
        <f t="shared" si="0"/>
        <v>23</v>
      </c>
      <c r="E37" s="91">
        <f t="shared" si="1"/>
        <v>1.63</v>
      </c>
    </row>
    <row r="38" spans="1:5" s="3" customFormat="1" ht="16.5" customHeight="1">
      <c r="A38" s="44" t="s">
        <v>66</v>
      </c>
      <c r="B38" s="38"/>
      <c r="C38" s="38">
        <v>51</v>
      </c>
      <c r="D38" s="20">
        <f t="shared" si="0"/>
        <v>51</v>
      </c>
      <c r="E38" s="91">
        <f t="shared" si="1"/>
        <v>0</v>
      </c>
    </row>
    <row r="39" spans="1:5" s="3" customFormat="1" ht="16.5" customHeight="1">
      <c r="A39" s="44" t="s">
        <v>67</v>
      </c>
      <c r="B39" s="38">
        <v>7</v>
      </c>
      <c r="C39" s="38"/>
      <c r="D39" s="20">
        <f t="shared" si="0"/>
        <v>-7</v>
      </c>
      <c r="E39" s="91">
        <f t="shared" si="1"/>
        <v>-100</v>
      </c>
    </row>
    <row r="40" spans="1:5" s="3" customFormat="1" ht="16.5" customHeight="1">
      <c r="A40" s="44" t="s">
        <v>68</v>
      </c>
      <c r="B40" s="38">
        <v>163</v>
      </c>
      <c r="C40" s="38">
        <v>121</v>
      </c>
      <c r="D40" s="20">
        <f t="shared" si="0"/>
        <v>-42</v>
      </c>
      <c r="E40" s="91">
        <f t="shared" si="1"/>
        <v>-25.77</v>
      </c>
    </row>
    <row r="41" spans="1:5" s="3" customFormat="1" ht="16.5" customHeight="1">
      <c r="A41" s="44" t="s">
        <v>69</v>
      </c>
      <c r="B41" s="38">
        <v>172</v>
      </c>
      <c r="C41" s="38">
        <v>11</v>
      </c>
      <c r="D41" s="20">
        <f t="shared" si="0"/>
        <v>-161</v>
      </c>
      <c r="E41" s="91">
        <f t="shared" si="1"/>
        <v>-93.6</v>
      </c>
    </row>
    <row r="42" spans="1:5" s="3" customFormat="1" ht="16.5" customHeight="1">
      <c r="A42" s="43" t="s">
        <v>70</v>
      </c>
      <c r="B42" s="38">
        <f>SUM(B43)</f>
        <v>26</v>
      </c>
      <c r="C42" s="38">
        <f>SUM(C43)</f>
        <v>20</v>
      </c>
      <c r="D42" s="20">
        <f t="shared" si="0"/>
        <v>-6</v>
      </c>
      <c r="E42" s="91">
        <f t="shared" si="1"/>
        <v>-23.08</v>
      </c>
    </row>
    <row r="43" spans="1:5" s="3" customFormat="1" ht="16.5" customHeight="1">
      <c r="A43" s="44" t="s">
        <v>44</v>
      </c>
      <c r="B43" s="38">
        <v>26</v>
      </c>
      <c r="C43" s="38">
        <v>20</v>
      </c>
      <c r="D43" s="20">
        <f t="shared" si="0"/>
        <v>-6</v>
      </c>
      <c r="E43" s="91">
        <f t="shared" si="1"/>
        <v>-23.08</v>
      </c>
    </row>
    <row r="44" spans="1:5" s="3" customFormat="1" ht="16.5" customHeight="1">
      <c r="A44" s="43" t="s">
        <v>71</v>
      </c>
      <c r="B44" s="38">
        <f>SUM(B45:B47)</f>
        <v>346</v>
      </c>
      <c r="C44" s="38">
        <f>SUM(C45:C47)</f>
        <v>314</v>
      </c>
      <c r="D44" s="20">
        <f t="shared" si="0"/>
        <v>-32</v>
      </c>
      <c r="E44" s="91">
        <f t="shared" si="1"/>
        <v>-9.25</v>
      </c>
    </row>
    <row r="45" spans="1:5" s="3" customFormat="1" ht="16.5" customHeight="1">
      <c r="A45" s="44" t="s">
        <v>43</v>
      </c>
      <c r="B45" s="38">
        <v>283</v>
      </c>
      <c r="C45" s="38">
        <v>73</v>
      </c>
      <c r="D45" s="20">
        <f t="shared" si="0"/>
        <v>-210</v>
      </c>
      <c r="E45" s="91">
        <f t="shared" si="1"/>
        <v>-74.2</v>
      </c>
    </row>
    <row r="46" spans="1:5" s="3" customFormat="1" ht="16.5" customHeight="1">
      <c r="A46" s="44" t="s">
        <v>44</v>
      </c>
      <c r="B46" s="38">
        <v>53</v>
      </c>
      <c r="C46" s="38">
        <v>241</v>
      </c>
      <c r="D46" s="20">
        <f t="shared" si="0"/>
        <v>188</v>
      </c>
      <c r="E46" s="91">
        <f t="shared" si="1"/>
        <v>354.72</v>
      </c>
    </row>
    <row r="47" spans="1:5" s="3" customFormat="1" ht="16.5" customHeight="1">
      <c r="A47" s="44" t="s">
        <v>72</v>
      </c>
      <c r="B47" s="38">
        <v>10</v>
      </c>
      <c r="C47" s="38"/>
      <c r="D47" s="20">
        <f t="shared" si="0"/>
        <v>-10</v>
      </c>
      <c r="E47" s="91">
        <f t="shared" si="1"/>
        <v>-100</v>
      </c>
    </row>
    <row r="48" spans="1:5" s="3" customFormat="1" ht="16.5" customHeight="1">
      <c r="A48" s="43" t="s">
        <v>73</v>
      </c>
      <c r="B48" s="38">
        <f>SUM(B49:B52)</f>
        <v>1077</v>
      </c>
      <c r="C48" s="38">
        <f>SUM(C49:C52)</f>
        <v>1573</v>
      </c>
      <c r="D48" s="20">
        <f t="shared" si="0"/>
        <v>496</v>
      </c>
      <c r="E48" s="91">
        <f t="shared" si="1"/>
        <v>46.05</v>
      </c>
    </row>
    <row r="49" spans="1:5" s="3" customFormat="1" ht="16.5" customHeight="1">
      <c r="A49" s="44" t="s">
        <v>43</v>
      </c>
      <c r="B49" s="38">
        <v>987</v>
      </c>
      <c r="C49" s="38">
        <v>1462</v>
      </c>
      <c r="D49" s="20">
        <f t="shared" si="0"/>
        <v>475</v>
      </c>
      <c r="E49" s="91">
        <f t="shared" si="1"/>
        <v>48.13</v>
      </c>
    </row>
    <row r="50" spans="1:5" s="3" customFormat="1" ht="16.5" customHeight="1">
      <c r="A50" s="44" t="s">
        <v>44</v>
      </c>
      <c r="B50" s="38">
        <v>70</v>
      </c>
      <c r="C50" s="38">
        <v>86</v>
      </c>
      <c r="D50" s="20">
        <f t="shared" si="0"/>
        <v>16</v>
      </c>
      <c r="E50" s="91">
        <f t="shared" si="1"/>
        <v>22.86</v>
      </c>
    </row>
    <row r="51" spans="1:5" s="3" customFormat="1" ht="16.5" customHeight="1">
      <c r="A51" s="44" t="s">
        <v>74</v>
      </c>
      <c r="B51" s="38">
        <v>10</v>
      </c>
      <c r="C51" s="38">
        <v>10</v>
      </c>
      <c r="D51" s="20">
        <f t="shared" si="0"/>
        <v>0</v>
      </c>
      <c r="E51" s="91">
        <f t="shared" si="1"/>
        <v>0</v>
      </c>
    </row>
    <row r="52" spans="1:5" s="3" customFormat="1" ht="16.5" customHeight="1">
      <c r="A52" s="44" t="s">
        <v>75</v>
      </c>
      <c r="B52" s="38">
        <v>10</v>
      </c>
      <c r="C52" s="38">
        <v>15</v>
      </c>
      <c r="D52" s="20">
        <f t="shared" si="0"/>
        <v>5</v>
      </c>
      <c r="E52" s="91">
        <f t="shared" si="1"/>
        <v>50</v>
      </c>
    </row>
    <row r="53" spans="1:5" s="3" customFormat="1" ht="16.5" customHeight="1">
      <c r="A53" s="43" t="s">
        <v>76</v>
      </c>
      <c r="B53" s="38">
        <f>SUM(B54:B58)</f>
        <v>984</v>
      </c>
      <c r="C53" s="38">
        <f>SUM(C54:C58)</f>
        <v>1940</v>
      </c>
      <c r="D53" s="20">
        <f t="shared" si="0"/>
        <v>956</v>
      </c>
      <c r="E53" s="91">
        <f t="shared" si="1"/>
        <v>97.15</v>
      </c>
    </row>
    <row r="54" spans="1:5" s="3" customFormat="1" ht="16.5" customHeight="1">
      <c r="A54" s="44" t="s">
        <v>43</v>
      </c>
      <c r="B54" s="38">
        <v>518</v>
      </c>
      <c r="C54" s="38">
        <v>707</v>
      </c>
      <c r="D54" s="20">
        <f t="shared" si="0"/>
        <v>189</v>
      </c>
      <c r="E54" s="91">
        <f t="shared" si="1"/>
        <v>36.49</v>
      </c>
    </row>
    <row r="55" spans="1:5" s="3" customFormat="1" ht="16.5" customHeight="1">
      <c r="A55" s="44" t="s">
        <v>44</v>
      </c>
      <c r="B55" s="38">
        <v>197</v>
      </c>
      <c r="C55" s="38">
        <v>861</v>
      </c>
      <c r="D55" s="20">
        <f t="shared" si="0"/>
        <v>664</v>
      </c>
      <c r="E55" s="91">
        <f t="shared" si="1"/>
        <v>337.06</v>
      </c>
    </row>
    <row r="56" spans="1:5" s="3" customFormat="1" ht="16.5" customHeight="1">
      <c r="A56" s="44" t="s">
        <v>77</v>
      </c>
      <c r="B56" s="38">
        <v>22</v>
      </c>
      <c r="C56" s="38">
        <v>25</v>
      </c>
      <c r="D56" s="20">
        <f t="shared" si="0"/>
        <v>3</v>
      </c>
      <c r="E56" s="91">
        <f t="shared" si="1"/>
        <v>13.64</v>
      </c>
    </row>
    <row r="57" spans="1:5" s="3" customFormat="1" ht="16.5" customHeight="1">
      <c r="A57" s="44" t="s">
        <v>78</v>
      </c>
      <c r="B57" s="38">
        <v>247</v>
      </c>
      <c r="C57" s="38">
        <v>287</v>
      </c>
      <c r="D57" s="20">
        <f t="shared" si="0"/>
        <v>40</v>
      </c>
      <c r="E57" s="91">
        <f t="shared" si="1"/>
        <v>16.19</v>
      </c>
    </row>
    <row r="58" spans="1:5" s="3" customFormat="1" ht="16.5" customHeight="1">
      <c r="A58" s="44" t="s">
        <v>79</v>
      </c>
      <c r="B58" s="38"/>
      <c r="C58" s="38">
        <v>60</v>
      </c>
      <c r="D58" s="20">
        <f t="shared" si="0"/>
        <v>60</v>
      </c>
      <c r="E58" s="91">
        <f t="shared" si="1"/>
        <v>0</v>
      </c>
    </row>
    <row r="59" spans="1:5" s="3" customFormat="1" ht="16.5" customHeight="1">
      <c r="A59" s="43" t="s">
        <v>80</v>
      </c>
      <c r="B59" s="38">
        <f>SUM(B60:B64)</f>
        <v>687</v>
      </c>
      <c r="C59" s="38">
        <f>SUM(C60:C64)</f>
        <v>1043</v>
      </c>
      <c r="D59" s="20">
        <f t="shared" si="0"/>
        <v>356</v>
      </c>
      <c r="E59" s="91">
        <f t="shared" si="1"/>
        <v>51.82</v>
      </c>
    </row>
    <row r="60" spans="1:5" s="3" customFormat="1" ht="16.5" customHeight="1">
      <c r="A60" s="44" t="s">
        <v>43</v>
      </c>
      <c r="B60" s="38">
        <v>363</v>
      </c>
      <c r="C60" s="38">
        <v>496</v>
      </c>
      <c r="D60" s="20">
        <f t="shared" si="0"/>
        <v>133</v>
      </c>
      <c r="E60" s="91">
        <f t="shared" si="1"/>
        <v>36.64</v>
      </c>
    </row>
    <row r="61" spans="1:5" s="3" customFormat="1" ht="16.5" customHeight="1">
      <c r="A61" s="44" t="s">
        <v>44</v>
      </c>
      <c r="B61" s="38">
        <v>217</v>
      </c>
      <c r="C61" s="38">
        <v>466</v>
      </c>
      <c r="D61" s="20">
        <f t="shared" si="0"/>
        <v>249</v>
      </c>
      <c r="E61" s="91">
        <f t="shared" si="1"/>
        <v>114.75</v>
      </c>
    </row>
    <row r="62" spans="1:5" s="3" customFormat="1" ht="16.5" customHeight="1">
      <c r="A62" s="44" t="s">
        <v>81</v>
      </c>
      <c r="B62" s="38">
        <v>9</v>
      </c>
      <c r="C62" s="38"/>
      <c r="D62" s="20">
        <f t="shared" si="0"/>
        <v>-9</v>
      </c>
      <c r="E62" s="91">
        <f t="shared" si="1"/>
        <v>-100</v>
      </c>
    </row>
    <row r="63" spans="1:5" s="3" customFormat="1" ht="16.5" customHeight="1">
      <c r="A63" s="44" t="s">
        <v>82</v>
      </c>
      <c r="B63" s="38">
        <v>24</v>
      </c>
      <c r="C63" s="38">
        <v>4</v>
      </c>
      <c r="D63" s="20">
        <f t="shared" si="0"/>
        <v>-20</v>
      </c>
      <c r="E63" s="91">
        <f t="shared" si="1"/>
        <v>-83.33</v>
      </c>
    </row>
    <row r="64" spans="1:5" s="3" customFormat="1" ht="16.5" customHeight="1">
      <c r="A64" s="44" t="s">
        <v>83</v>
      </c>
      <c r="B64" s="38">
        <v>74</v>
      </c>
      <c r="C64" s="38">
        <v>77</v>
      </c>
      <c r="D64" s="20">
        <f t="shared" si="0"/>
        <v>3</v>
      </c>
      <c r="E64" s="91">
        <f t="shared" si="1"/>
        <v>4.05</v>
      </c>
    </row>
    <row r="65" spans="1:5" s="3" customFormat="1" ht="16.5" customHeight="1">
      <c r="A65" s="43" t="s">
        <v>84</v>
      </c>
      <c r="B65" s="38">
        <f>SUM(B66:B69)</f>
        <v>661</v>
      </c>
      <c r="C65" s="38">
        <f>SUM(C66:C69)</f>
        <v>1089</v>
      </c>
      <c r="D65" s="20">
        <f t="shared" si="0"/>
        <v>428</v>
      </c>
      <c r="E65" s="91">
        <f t="shared" si="1"/>
        <v>64.75</v>
      </c>
    </row>
    <row r="66" spans="1:5" s="3" customFormat="1" ht="16.5" customHeight="1">
      <c r="A66" s="44" t="s">
        <v>43</v>
      </c>
      <c r="B66" s="38">
        <v>645</v>
      </c>
      <c r="C66" s="38">
        <v>954</v>
      </c>
      <c r="D66" s="20">
        <f t="shared" si="0"/>
        <v>309</v>
      </c>
      <c r="E66" s="91">
        <f t="shared" si="1"/>
        <v>47.91</v>
      </c>
    </row>
    <row r="67" spans="1:5" s="3" customFormat="1" ht="16.5" customHeight="1">
      <c r="A67" s="44" t="s">
        <v>44</v>
      </c>
      <c r="B67" s="38">
        <v>13</v>
      </c>
      <c r="C67" s="38">
        <v>108</v>
      </c>
      <c r="D67" s="20">
        <f t="shared" si="0"/>
        <v>95</v>
      </c>
      <c r="E67" s="91">
        <f t="shared" si="1"/>
        <v>730.77</v>
      </c>
    </row>
    <row r="68" spans="1:5" s="3" customFormat="1" ht="16.5" customHeight="1">
      <c r="A68" s="44" t="s">
        <v>68</v>
      </c>
      <c r="B68" s="38"/>
      <c r="C68" s="38">
        <v>26</v>
      </c>
      <c r="D68" s="20">
        <f t="shared" si="0"/>
        <v>26</v>
      </c>
      <c r="E68" s="91">
        <f t="shared" si="1"/>
        <v>0</v>
      </c>
    </row>
    <row r="69" spans="1:5" s="3" customFormat="1" ht="16.5" customHeight="1">
      <c r="A69" s="44" t="s">
        <v>85</v>
      </c>
      <c r="B69" s="38">
        <v>3</v>
      </c>
      <c r="C69" s="38">
        <v>1</v>
      </c>
      <c r="D69" s="20">
        <f t="shared" si="0"/>
        <v>-2</v>
      </c>
      <c r="E69" s="91">
        <f t="shared" si="1"/>
        <v>-66.67</v>
      </c>
    </row>
    <row r="70" spans="1:5" s="3" customFormat="1" ht="16.5" customHeight="1">
      <c r="A70" s="43" t="s">
        <v>86</v>
      </c>
      <c r="B70" s="38">
        <f>SUM(B71:B74)</f>
        <v>120</v>
      </c>
      <c r="C70" s="38">
        <f>SUM(C71:C74)</f>
        <v>103</v>
      </c>
      <c r="D70" s="20">
        <f aca="true" t="shared" si="2" ref="D70:D133">C70-B70</f>
        <v>-17</v>
      </c>
      <c r="E70" s="91">
        <f aca="true" t="shared" si="3" ref="E70:E133">IF(B70=0,0,ROUND((C70-B70)/B70*100,2))</f>
        <v>-14.17</v>
      </c>
    </row>
    <row r="71" spans="1:5" s="3" customFormat="1" ht="16.5" customHeight="1">
      <c r="A71" s="44" t="s">
        <v>43</v>
      </c>
      <c r="B71" s="38">
        <v>77</v>
      </c>
      <c r="C71" s="38">
        <v>103</v>
      </c>
      <c r="D71" s="20">
        <f t="shared" si="2"/>
        <v>26</v>
      </c>
      <c r="E71" s="91">
        <f t="shared" si="3"/>
        <v>33.77</v>
      </c>
    </row>
    <row r="72" spans="1:5" s="3" customFormat="1" ht="16.5" customHeight="1">
      <c r="A72" s="44" t="s">
        <v>44</v>
      </c>
      <c r="B72" s="38">
        <v>13</v>
      </c>
      <c r="C72" s="38"/>
      <c r="D72" s="20">
        <f t="shared" si="2"/>
        <v>-13</v>
      </c>
      <c r="E72" s="91">
        <f t="shared" si="3"/>
        <v>-100</v>
      </c>
    </row>
    <row r="73" spans="1:5" s="3" customFormat="1" ht="16.5" customHeight="1">
      <c r="A73" s="44" t="s">
        <v>87</v>
      </c>
      <c r="B73" s="38">
        <v>15</v>
      </c>
      <c r="C73" s="38"/>
      <c r="D73" s="20">
        <f t="shared" si="2"/>
        <v>-15</v>
      </c>
      <c r="E73" s="91">
        <f t="shared" si="3"/>
        <v>-100</v>
      </c>
    </row>
    <row r="74" spans="1:5" s="3" customFormat="1" ht="16.5" customHeight="1">
      <c r="A74" s="44" t="s">
        <v>88</v>
      </c>
      <c r="B74" s="38">
        <v>15</v>
      </c>
      <c r="C74" s="38"/>
      <c r="D74" s="20">
        <f t="shared" si="2"/>
        <v>-15</v>
      </c>
      <c r="E74" s="91">
        <f t="shared" si="3"/>
        <v>-100</v>
      </c>
    </row>
    <row r="75" spans="1:5" s="3" customFormat="1" ht="16.5" customHeight="1">
      <c r="A75" s="43" t="s">
        <v>89</v>
      </c>
      <c r="B75" s="38">
        <f>SUM(B76:B79)</f>
        <v>248</v>
      </c>
      <c r="C75" s="38">
        <f>SUM(C76:C79)</f>
        <v>185</v>
      </c>
      <c r="D75" s="20">
        <f t="shared" si="2"/>
        <v>-63</v>
      </c>
      <c r="E75" s="91">
        <f t="shared" si="3"/>
        <v>-25.4</v>
      </c>
    </row>
    <row r="76" spans="1:5" s="3" customFormat="1" ht="16.5" customHeight="1">
      <c r="A76" s="44" t="s">
        <v>43</v>
      </c>
      <c r="B76" s="38">
        <v>73</v>
      </c>
      <c r="C76" s="38">
        <v>94</v>
      </c>
      <c r="D76" s="20">
        <f t="shared" si="2"/>
        <v>21</v>
      </c>
      <c r="E76" s="91">
        <f t="shared" si="3"/>
        <v>28.77</v>
      </c>
    </row>
    <row r="77" spans="1:5" s="3" customFormat="1" ht="16.5" customHeight="1">
      <c r="A77" s="44" t="s">
        <v>44</v>
      </c>
      <c r="B77" s="38">
        <v>10</v>
      </c>
      <c r="C77" s="38">
        <v>4</v>
      </c>
      <c r="D77" s="20">
        <f t="shared" si="2"/>
        <v>-6</v>
      </c>
      <c r="E77" s="91">
        <f t="shared" si="3"/>
        <v>-60</v>
      </c>
    </row>
    <row r="78" spans="1:5" s="3" customFormat="1" ht="16.5" customHeight="1">
      <c r="A78" s="44" t="s">
        <v>90</v>
      </c>
      <c r="B78" s="38">
        <v>139</v>
      </c>
      <c r="C78" s="38">
        <v>70</v>
      </c>
      <c r="D78" s="20">
        <f t="shared" si="2"/>
        <v>-69</v>
      </c>
      <c r="E78" s="91">
        <f t="shared" si="3"/>
        <v>-49.64</v>
      </c>
    </row>
    <row r="79" spans="1:5" s="3" customFormat="1" ht="16.5" customHeight="1">
      <c r="A79" s="44" t="s">
        <v>91</v>
      </c>
      <c r="B79" s="38">
        <v>26</v>
      </c>
      <c r="C79" s="38">
        <v>17</v>
      </c>
      <c r="D79" s="20">
        <f t="shared" si="2"/>
        <v>-9</v>
      </c>
      <c r="E79" s="91">
        <f t="shared" si="3"/>
        <v>-34.62</v>
      </c>
    </row>
    <row r="80" spans="1:5" s="3" customFormat="1" ht="16.5" customHeight="1">
      <c r="A80" s="43" t="s">
        <v>92</v>
      </c>
      <c r="B80" s="38">
        <f>SUM(B81:B81)</f>
        <v>0</v>
      </c>
      <c r="C80" s="38">
        <f>SUM(C81:C81)</f>
        <v>4</v>
      </c>
      <c r="D80" s="20">
        <f t="shared" si="2"/>
        <v>4</v>
      </c>
      <c r="E80" s="91">
        <f t="shared" si="3"/>
        <v>0</v>
      </c>
    </row>
    <row r="81" spans="1:5" s="3" customFormat="1" ht="16.5" customHeight="1">
      <c r="A81" s="45" t="s">
        <v>93</v>
      </c>
      <c r="B81" s="38"/>
      <c r="C81" s="38">
        <v>4</v>
      </c>
      <c r="D81" s="20">
        <f t="shared" si="2"/>
        <v>4</v>
      </c>
      <c r="E81" s="91">
        <f t="shared" si="3"/>
        <v>0</v>
      </c>
    </row>
    <row r="82" spans="1:5" s="3" customFormat="1" ht="16.5" customHeight="1">
      <c r="A82" s="43" t="s">
        <v>94</v>
      </c>
      <c r="B82" s="38">
        <f>SUM(B83:B85)</f>
        <v>123</v>
      </c>
      <c r="C82" s="38">
        <f>SUM(C83:C86)</f>
        <v>113</v>
      </c>
      <c r="D82" s="20">
        <f t="shared" si="2"/>
        <v>-10</v>
      </c>
      <c r="E82" s="91">
        <f t="shared" si="3"/>
        <v>-8.13</v>
      </c>
    </row>
    <row r="83" spans="1:5" s="3" customFormat="1" ht="16.5" customHeight="1">
      <c r="A83" s="44" t="s">
        <v>43</v>
      </c>
      <c r="B83" s="38">
        <v>95</v>
      </c>
      <c r="C83" s="38">
        <v>95</v>
      </c>
      <c r="D83" s="20">
        <f t="shared" si="2"/>
        <v>0</v>
      </c>
      <c r="E83" s="91">
        <f t="shared" si="3"/>
        <v>0</v>
      </c>
    </row>
    <row r="84" spans="1:5" s="3" customFormat="1" ht="16.5" customHeight="1">
      <c r="A84" s="44" t="s">
        <v>44</v>
      </c>
      <c r="B84" s="38">
        <v>22</v>
      </c>
      <c r="C84" s="38">
        <v>3</v>
      </c>
      <c r="D84" s="20">
        <f t="shared" si="2"/>
        <v>-19</v>
      </c>
      <c r="E84" s="91">
        <f t="shared" si="3"/>
        <v>-86.36</v>
      </c>
    </row>
    <row r="85" spans="1:5" s="3" customFormat="1" ht="16.5" customHeight="1">
      <c r="A85" s="44" t="s">
        <v>95</v>
      </c>
      <c r="B85" s="38">
        <v>6</v>
      </c>
      <c r="C85" s="38">
        <v>10</v>
      </c>
      <c r="D85" s="20">
        <f t="shared" si="2"/>
        <v>4</v>
      </c>
      <c r="E85" s="91">
        <f t="shared" si="3"/>
        <v>66.67</v>
      </c>
    </row>
    <row r="86" spans="1:5" s="3" customFormat="1" ht="16.5" customHeight="1">
      <c r="A86" s="44" t="s">
        <v>521</v>
      </c>
      <c r="B86" s="38"/>
      <c r="C86" s="38">
        <v>5</v>
      </c>
      <c r="D86" s="20">
        <f t="shared" si="2"/>
        <v>5</v>
      </c>
      <c r="E86" s="91">
        <f t="shared" si="3"/>
        <v>0</v>
      </c>
    </row>
    <row r="87" spans="1:5" s="3" customFormat="1" ht="16.5" customHeight="1">
      <c r="A87" s="43" t="s">
        <v>96</v>
      </c>
      <c r="B87" s="38">
        <f>SUM(B88:B89)</f>
        <v>63</v>
      </c>
      <c r="C87" s="38">
        <f>SUM(C88:C89)</f>
        <v>98</v>
      </c>
      <c r="D87" s="20">
        <f t="shared" si="2"/>
        <v>35</v>
      </c>
      <c r="E87" s="91">
        <f t="shared" si="3"/>
        <v>55.56</v>
      </c>
    </row>
    <row r="88" spans="1:5" s="3" customFormat="1" ht="16.5" customHeight="1">
      <c r="A88" s="44" t="s">
        <v>97</v>
      </c>
      <c r="B88" s="38">
        <v>57</v>
      </c>
      <c r="C88" s="38">
        <v>95</v>
      </c>
      <c r="D88" s="20">
        <f t="shared" si="2"/>
        <v>38</v>
      </c>
      <c r="E88" s="91">
        <f t="shared" si="3"/>
        <v>66.67</v>
      </c>
    </row>
    <row r="89" spans="1:5" s="3" customFormat="1" ht="16.5" customHeight="1">
      <c r="A89" s="44" t="s">
        <v>44</v>
      </c>
      <c r="B89" s="38">
        <v>6</v>
      </c>
      <c r="C89" s="38">
        <v>3</v>
      </c>
      <c r="D89" s="20">
        <f t="shared" si="2"/>
        <v>-3</v>
      </c>
      <c r="E89" s="91">
        <f t="shared" si="3"/>
        <v>-50</v>
      </c>
    </row>
    <row r="90" spans="1:5" s="3" customFormat="1" ht="16.5" customHeight="1">
      <c r="A90" s="43" t="s">
        <v>98</v>
      </c>
      <c r="B90" s="38">
        <f>SUM(B91:B93)</f>
        <v>432</v>
      </c>
      <c r="C90" s="38">
        <f>SUM(C91:C93)</f>
        <v>430</v>
      </c>
      <c r="D90" s="20">
        <f t="shared" si="2"/>
        <v>-2</v>
      </c>
      <c r="E90" s="91">
        <f t="shared" si="3"/>
        <v>-0.46</v>
      </c>
    </row>
    <row r="91" spans="1:5" s="3" customFormat="1" ht="16.5" customHeight="1">
      <c r="A91" s="44" t="s">
        <v>43</v>
      </c>
      <c r="B91" s="38">
        <v>242</v>
      </c>
      <c r="C91" s="38">
        <v>350</v>
      </c>
      <c r="D91" s="20">
        <f t="shared" si="2"/>
        <v>108</v>
      </c>
      <c r="E91" s="91">
        <f t="shared" si="3"/>
        <v>44.63</v>
      </c>
    </row>
    <row r="92" spans="1:5" s="3" customFormat="1" ht="16.5" customHeight="1">
      <c r="A92" s="44" t="s">
        <v>44</v>
      </c>
      <c r="B92" s="38">
        <v>179</v>
      </c>
      <c r="C92" s="38">
        <v>64</v>
      </c>
      <c r="D92" s="20">
        <f t="shared" si="2"/>
        <v>-115</v>
      </c>
      <c r="E92" s="91">
        <f t="shared" si="3"/>
        <v>-64.25</v>
      </c>
    </row>
    <row r="93" spans="1:5" s="3" customFormat="1" ht="16.5" customHeight="1">
      <c r="A93" s="44" t="s">
        <v>99</v>
      </c>
      <c r="B93" s="38">
        <v>11</v>
      </c>
      <c r="C93" s="38">
        <v>16</v>
      </c>
      <c r="D93" s="20">
        <f t="shared" si="2"/>
        <v>5</v>
      </c>
      <c r="E93" s="91">
        <f t="shared" si="3"/>
        <v>45.45</v>
      </c>
    </row>
    <row r="94" spans="1:5" s="3" customFormat="1" ht="16.5" customHeight="1">
      <c r="A94" s="43" t="s">
        <v>100</v>
      </c>
      <c r="B94" s="38">
        <f>SUM(B95:B97)</f>
        <v>1069</v>
      </c>
      <c r="C94" s="38">
        <f>SUM(C95:C97)</f>
        <v>1646</v>
      </c>
      <c r="D94" s="20">
        <f t="shared" si="2"/>
        <v>577</v>
      </c>
      <c r="E94" s="91">
        <f t="shared" si="3"/>
        <v>53.98</v>
      </c>
    </row>
    <row r="95" spans="1:5" s="3" customFormat="1" ht="16.5" customHeight="1">
      <c r="A95" s="44" t="s">
        <v>43</v>
      </c>
      <c r="B95" s="38">
        <v>967</v>
      </c>
      <c r="C95" s="38">
        <v>1098</v>
      </c>
      <c r="D95" s="20">
        <f t="shared" si="2"/>
        <v>131</v>
      </c>
      <c r="E95" s="91">
        <f t="shared" si="3"/>
        <v>13.55</v>
      </c>
    </row>
    <row r="96" spans="1:5" s="3" customFormat="1" ht="16.5" customHeight="1">
      <c r="A96" s="44" t="s">
        <v>44</v>
      </c>
      <c r="B96" s="38">
        <v>99</v>
      </c>
      <c r="C96" s="38">
        <v>525</v>
      </c>
      <c r="D96" s="20">
        <f t="shared" si="2"/>
        <v>426</v>
      </c>
      <c r="E96" s="91">
        <f t="shared" si="3"/>
        <v>430.3</v>
      </c>
    </row>
    <row r="97" spans="1:5" s="3" customFormat="1" ht="16.5" customHeight="1">
      <c r="A97" s="44" t="s">
        <v>101</v>
      </c>
      <c r="B97" s="38">
        <v>3</v>
      </c>
      <c r="C97" s="38">
        <v>23</v>
      </c>
      <c r="D97" s="20">
        <f t="shared" si="2"/>
        <v>20</v>
      </c>
      <c r="E97" s="91">
        <f t="shared" si="3"/>
        <v>666.67</v>
      </c>
    </row>
    <row r="98" spans="1:5" s="3" customFormat="1" ht="16.5" customHeight="1">
      <c r="A98" s="43" t="s">
        <v>102</v>
      </c>
      <c r="B98" s="38">
        <f>SUM(B99:B100)</f>
        <v>316</v>
      </c>
      <c r="C98" s="38">
        <f>SUM(C99:C100)</f>
        <v>443</v>
      </c>
      <c r="D98" s="20">
        <f t="shared" si="2"/>
        <v>127</v>
      </c>
      <c r="E98" s="91">
        <f t="shared" si="3"/>
        <v>40.19</v>
      </c>
    </row>
    <row r="99" spans="1:5" s="3" customFormat="1" ht="16.5" customHeight="1">
      <c r="A99" s="44" t="s">
        <v>43</v>
      </c>
      <c r="B99" s="38">
        <v>182</v>
      </c>
      <c r="C99" s="38">
        <v>282</v>
      </c>
      <c r="D99" s="20">
        <f t="shared" si="2"/>
        <v>100</v>
      </c>
      <c r="E99" s="91">
        <f t="shared" si="3"/>
        <v>54.95</v>
      </c>
    </row>
    <row r="100" spans="1:5" s="3" customFormat="1" ht="16.5" customHeight="1">
      <c r="A100" s="44" t="s">
        <v>44</v>
      </c>
      <c r="B100" s="38">
        <v>134</v>
      </c>
      <c r="C100" s="38">
        <v>161</v>
      </c>
      <c r="D100" s="20">
        <f t="shared" si="2"/>
        <v>27</v>
      </c>
      <c r="E100" s="91">
        <f t="shared" si="3"/>
        <v>20.15</v>
      </c>
    </row>
    <row r="101" spans="1:5" s="3" customFormat="1" ht="16.5" customHeight="1">
      <c r="A101" s="43" t="s">
        <v>103</v>
      </c>
      <c r="B101" s="38">
        <f>SUM(B102:B104)</f>
        <v>350</v>
      </c>
      <c r="C101" s="38">
        <f>SUM(C102:C104)</f>
        <v>383</v>
      </c>
      <c r="D101" s="20">
        <f t="shared" si="2"/>
        <v>33</v>
      </c>
      <c r="E101" s="91">
        <f t="shared" si="3"/>
        <v>9.43</v>
      </c>
    </row>
    <row r="102" spans="1:5" s="3" customFormat="1" ht="16.5" customHeight="1">
      <c r="A102" s="44" t="s">
        <v>43</v>
      </c>
      <c r="B102" s="38">
        <v>194</v>
      </c>
      <c r="C102" s="38">
        <v>251</v>
      </c>
      <c r="D102" s="20">
        <f t="shared" si="2"/>
        <v>57</v>
      </c>
      <c r="E102" s="91">
        <f t="shared" si="3"/>
        <v>29.38</v>
      </c>
    </row>
    <row r="103" spans="1:5" s="3" customFormat="1" ht="16.5" customHeight="1">
      <c r="A103" s="44" t="s">
        <v>44</v>
      </c>
      <c r="B103" s="38">
        <v>143</v>
      </c>
      <c r="C103" s="38">
        <v>43</v>
      </c>
      <c r="D103" s="20">
        <f t="shared" si="2"/>
        <v>-100</v>
      </c>
      <c r="E103" s="91">
        <f t="shared" si="3"/>
        <v>-69.93</v>
      </c>
    </row>
    <row r="104" spans="1:5" s="3" customFormat="1" ht="16.5" customHeight="1">
      <c r="A104" s="44" t="s">
        <v>104</v>
      </c>
      <c r="B104" s="38">
        <v>13</v>
      </c>
      <c r="C104" s="38">
        <v>89</v>
      </c>
      <c r="D104" s="20">
        <f t="shared" si="2"/>
        <v>76</v>
      </c>
      <c r="E104" s="91">
        <f t="shared" si="3"/>
        <v>584.62</v>
      </c>
    </row>
    <row r="105" spans="1:5" s="3" customFormat="1" ht="16.5" customHeight="1">
      <c r="A105" s="43" t="s">
        <v>105</v>
      </c>
      <c r="B105" s="38">
        <f>SUM(B106:B107)</f>
        <v>92</v>
      </c>
      <c r="C105" s="38">
        <f>SUM(C106:C107)</f>
        <v>78</v>
      </c>
      <c r="D105" s="20">
        <f t="shared" si="2"/>
        <v>-14</v>
      </c>
      <c r="E105" s="91">
        <f t="shared" si="3"/>
        <v>-15.22</v>
      </c>
    </row>
    <row r="106" spans="1:5" s="3" customFormat="1" ht="16.5" customHeight="1">
      <c r="A106" s="44" t="s">
        <v>43</v>
      </c>
      <c r="B106" s="38">
        <v>56</v>
      </c>
      <c r="C106" s="38">
        <v>72</v>
      </c>
      <c r="D106" s="20">
        <f t="shared" si="2"/>
        <v>16</v>
      </c>
      <c r="E106" s="91">
        <f t="shared" si="3"/>
        <v>28.57</v>
      </c>
    </row>
    <row r="107" spans="1:5" s="3" customFormat="1" ht="16.5" customHeight="1">
      <c r="A107" s="44" t="s">
        <v>44</v>
      </c>
      <c r="B107" s="38">
        <v>36</v>
      </c>
      <c r="C107" s="38">
        <v>6</v>
      </c>
      <c r="D107" s="20">
        <f t="shared" si="2"/>
        <v>-30</v>
      </c>
      <c r="E107" s="91">
        <f t="shared" si="3"/>
        <v>-83.33</v>
      </c>
    </row>
    <row r="108" spans="1:5" s="3" customFormat="1" ht="16.5" customHeight="1">
      <c r="A108" s="43" t="s">
        <v>106</v>
      </c>
      <c r="B108" s="38">
        <f>SUM(B109:B110)</f>
        <v>752</v>
      </c>
      <c r="C108" s="38">
        <f>SUM(C109:C110)</f>
        <v>753</v>
      </c>
      <c r="D108" s="20">
        <f t="shared" si="2"/>
        <v>1</v>
      </c>
      <c r="E108" s="91">
        <f t="shared" si="3"/>
        <v>0.13</v>
      </c>
    </row>
    <row r="109" spans="1:5" s="3" customFormat="1" ht="16.5" customHeight="1">
      <c r="A109" s="44" t="s">
        <v>43</v>
      </c>
      <c r="B109" s="38">
        <v>386</v>
      </c>
      <c r="C109" s="38">
        <v>562</v>
      </c>
      <c r="D109" s="20">
        <f t="shared" si="2"/>
        <v>176</v>
      </c>
      <c r="E109" s="91">
        <f t="shared" si="3"/>
        <v>45.6</v>
      </c>
    </row>
    <row r="110" spans="1:5" s="3" customFormat="1" ht="16.5" customHeight="1">
      <c r="A110" s="44" t="s">
        <v>44</v>
      </c>
      <c r="B110" s="38">
        <v>366</v>
      </c>
      <c r="C110" s="38">
        <v>191</v>
      </c>
      <c r="D110" s="20">
        <f t="shared" si="2"/>
        <v>-175</v>
      </c>
      <c r="E110" s="91">
        <f t="shared" si="3"/>
        <v>-47.81</v>
      </c>
    </row>
    <row r="111" spans="1:5" s="3" customFormat="1" ht="16.5" customHeight="1">
      <c r="A111" s="43" t="s">
        <v>107</v>
      </c>
      <c r="B111" s="38">
        <f>SUM(B112:B112)</f>
        <v>1645</v>
      </c>
      <c r="C111" s="38">
        <f>SUM(C112:C112)</f>
        <v>7560</v>
      </c>
      <c r="D111" s="20">
        <f t="shared" si="2"/>
        <v>5915</v>
      </c>
      <c r="E111" s="91">
        <f t="shared" si="3"/>
        <v>359.57</v>
      </c>
    </row>
    <row r="112" spans="1:5" s="3" customFormat="1" ht="16.5" customHeight="1">
      <c r="A112" s="44" t="s">
        <v>108</v>
      </c>
      <c r="B112" s="38">
        <v>1645</v>
      </c>
      <c r="C112" s="38">
        <v>7560</v>
      </c>
      <c r="D112" s="20">
        <f t="shared" si="2"/>
        <v>5915</v>
      </c>
      <c r="E112" s="91">
        <f t="shared" si="3"/>
        <v>359.57</v>
      </c>
    </row>
    <row r="113" spans="1:5" s="3" customFormat="1" ht="16.5" customHeight="1">
      <c r="A113" s="31" t="s">
        <v>109</v>
      </c>
      <c r="B113" s="38">
        <f>SUM(B114:B114)</f>
        <v>432</v>
      </c>
      <c r="C113" s="38">
        <f>SUM(C114:C114)</f>
        <v>77</v>
      </c>
      <c r="D113" s="20">
        <f t="shared" si="2"/>
        <v>-355</v>
      </c>
      <c r="E113" s="91">
        <f t="shared" si="3"/>
        <v>-82.18</v>
      </c>
    </row>
    <row r="114" spans="1:5" s="3" customFormat="1" ht="16.5" customHeight="1">
      <c r="A114" s="43" t="s">
        <v>110</v>
      </c>
      <c r="B114" s="38">
        <f>SUM(B115:B118)</f>
        <v>432</v>
      </c>
      <c r="C114" s="38">
        <f>SUM(C115:C118)</f>
        <v>77</v>
      </c>
      <c r="D114" s="20">
        <f t="shared" si="2"/>
        <v>-355</v>
      </c>
      <c r="E114" s="91">
        <f t="shared" si="3"/>
        <v>-82.18</v>
      </c>
    </row>
    <row r="115" spans="1:5" s="3" customFormat="1" ht="16.5" customHeight="1">
      <c r="A115" s="44" t="s">
        <v>111</v>
      </c>
      <c r="B115" s="38">
        <v>83</v>
      </c>
      <c r="C115" s="38">
        <v>59</v>
      </c>
      <c r="D115" s="20">
        <f t="shared" si="2"/>
        <v>-24</v>
      </c>
      <c r="E115" s="91">
        <f t="shared" si="3"/>
        <v>-28.92</v>
      </c>
    </row>
    <row r="116" spans="1:5" s="3" customFormat="1" ht="16.5" customHeight="1">
      <c r="A116" s="44" t="s">
        <v>112</v>
      </c>
      <c r="B116" s="38">
        <v>12</v>
      </c>
      <c r="C116" s="38"/>
      <c r="D116" s="20">
        <f t="shared" si="2"/>
        <v>-12</v>
      </c>
      <c r="E116" s="91">
        <f t="shared" si="3"/>
        <v>-100</v>
      </c>
    </row>
    <row r="117" spans="1:5" s="3" customFormat="1" ht="16.5" customHeight="1">
      <c r="A117" s="44" t="s">
        <v>113</v>
      </c>
      <c r="B117" s="38">
        <v>316</v>
      </c>
      <c r="C117" s="38">
        <v>18</v>
      </c>
      <c r="D117" s="20">
        <f t="shared" si="2"/>
        <v>-298</v>
      </c>
      <c r="E117" s="91">
        <f t="shared" si="3"/>
        <v>-94.3</v>
      </c>
    </row>
    <row r="118" spans="1:5" s="3" customFormat="1" ht="16.5" customHeight="1">
      <c r="A118" s="44" t="s">
        <v>114</v>
      </c>
      <c r="B118" s="38">
        <v>21</v>
      </c>
      <c r="C118" s="38"/>
      <c r="D118" s="20">
        <f t="shared" si="2"/>
        <v>-21</v>
      </c>
      <c r="E118" s="91">
        <f t="shared" si="3"/>
        <v>-100</v>
      </c>
    </row>
    <row r="119" spans="1:6" s="3" customFormat="1" ht="16.5" customHeight="1">
      <c r="A119" s="47" t="s">
        <v>115</v>
      </c>
      <c r="B119" s="38">
        <f>B120+B123+B138+B144+B150</f>
        <v>16078</v>
      </c>
      <c r="C119" s="38">
        <f>C120+C123+C138+C144+C150+C157</f>
        <v>16236</v>
      </c>
      <c r="D119" s="20">
        <f t="shared" si="2"/>
        <v>158</v>
      </c>
      <c r="E119" s="91">
        <f t="shared" si="3"/>
        <v>0.98</v>
      </c>
      <c r="F119" s="65"/>
    </row>
    <row r="120" spans="1:5" s="3" customFormat="1" ht="16.5" customHeight="1">
      <c r="A120" s="43" t="s">
        <v>116</v>
      </c>
      <c r="B120" s="38">
        <f>SUM(B121:B122)</f>
        <v>541</v>
      </c>
      <c r="C120" s="38">
        <f>SUM(C121:C122)</f>
        <v>447</v>
      </c>
      <c r="D120" s="20">
        <f t="shared" si="2"/>
        <v>-94</v>
      </c>
      <c r="E120" s="91">
        <f t="shared" si="3"/>
        <v>-17.38</v>
      </c>
    </row>
    <row r="121" spans="1:5" s="3" customFormat="1" ht="16.5" customHeight="1">
      <c r="A121" s="44" t="s">
        <v>117</v>
      </c>
      <c r="B121" s="38">
        <v>62</v>
      </c>
      <c r="C121" s="38">
        <v>19</v>
      </c>
      <c r="D121" s="20">
        <f t="shared" si="2"/>
        <v>-43</v>
      </c>
      <c r="E121" s="91">
        <f t="shared" si="3"/>
        <v>-69.35</v>
      </c>
    </row>
    <row r="122" spans="1:5" s="3" customFormat="1" ht="16.5" customHeight="1">
      <c r="A122" s="44" t="s">
        <v>118</v>
      </c>
      <c r="B122" s="38">
        <v>479</v>
      </c>
      <c r="C122" s="38">
        <v>428</v>
      </c>
      <c r="D122" s="20">
        <f t="shared" si="2"/>
        <v>-51</v>
      </c>
      <c r="E122" s="91">
        <f t="shared" si="3"/>
        <v>-10.65</v>
      </c>
    </row>
    <row r="123" spans="1:5" s="3" customFormat="1" ht="16.5" customHeight="1">
      <c r="A123" s="43" t="s">
        <v>119</v>
      </c>
      <c r="B123" s="38">
        <f>SUM(B124:B137)</f>
        <v>12491</v>
      </c>
      <c r="C123" s="38">
        <f>SUM(C124:C137)</f>
        <v>14501</v>
      </c>
      <c r="D123" s="20">
        <f t="shared" si="2"/>
        <v>2010</v>
      </c>
      <c r="E123" s="91">
        <f t="shared" si="3"/>
        <v>16.09</v>
      </c>
    </row>
    <row r="124" spans="1:5" s="3" customFormat="1" ht="16.5" customHeight="1">
      <c r="A124" s="44" t="s">
        <v>43</v>
      </c>
      <c r="B124" s="38">
        <v>5751</v>
      </c>
      <c r="C124" s="38">
        <v>7437</v>
      </c>
      <c r="D124" s="20">
        <f t="shared" si="2"/>
        <v>1686</v>
      </c>
      <c r="E124" s="91">
        <f t="shared" si="3"/>
        <v>29.32</v>
      </c>
    </row>
    <row r="125" spans="1:5" s="3" customFormat="1" ht="16.5" customHeight="1">
      <c r="A125" s="46" t="s">
        <v>120</v>
      </c>
      <c r="B125" s="38">
        <v>1186</v>
      </c>
      <c r="C125" s="38">
        <v>1244</v>
      </c>
      <c r="D125" s="20">
        <f t="shared" si="2"/>
        <v>58</v>
      </c>
      <c r="E125" s="91">
        <f t="shared" si="3"/>
        <v>4.89</v>
      </c>
    </row>
    <row r="126" spans="1:5" s="3" customFormat="1" ht="16.5" customHeight="1">
      <c r="A126" s="43" t="s">
        <v>121</v>
      </c>
      <c r="B126" s="38">
        <v>1302</v>
      </c>
      <c r="C126" s="38">
        <v>1155</v>
      </c>
      <c r="D126" s="20">
        <f t="shared" si="2"/>
        <v>-147</v>
      </c>
      <c r="E126" s="91">
        <f t="shared" si="3"/>
        <v>-11.29</v>
      </c>
    </row>
    <row r="127" spans="1:5" s="3" customFormat="1" ht="16.5" customHeight="1">
      <c r="A127" s="44" t="s">
        <v>122</v>
      </c>
      <c r="B127" s="38">
        <v>379</v>
      </c>
      <c r="C127" s="38">
        <v>262</v>
      </c>
      <c r="D127" s="20">
        <f t="shared" si="2"/>
        <v>-117</v>
      </c>
      <c r="E127" s="91">
        <f t="shared" si="3"/>
        <v>-30.87</v>
      </c>
    </row>
    <row r="128" spans="1:5" s="3" customFormat="1" ht="16.5" customHeight="1">
      <c r="A128" s="44" t="s">
        <v>123</v>
      </c>
      <c r="B128" s="38">
        <v>534</v>
      </c>
      <c r="C128" s="38">
        <v>561</v>
      </c>
      <c r="D128" s="20">
        <f t="shared" si="2"/>
        <v>27</v>
      </c>
      <c r="E128" s="91">
        <f t="shared" si="3"/>
        <v>5.06</v>
      </c>
    </row>
    <row r="129" spans="1:5" s="3" customFormat="1" ht="16.5" customHeight="1">
      <c r="A129" s="44" t="s">
        <v>124</v>
      </c>
      <c r="B129" s="38">
        <v>28</v>
      </c>
      <c r="C129" s="38">
        <v>14</v>
      </c>
      <c r="D129" s="20">
        <f t="shared" si="2"/>
        <v>-14</v>
      </c>
      <c r="E129" s="91">
        <f t="shared" si="3"/>
        <v>-50</v>
      </c>
    </row>
    <row r="130" spans="1:5" s="3" customFormat="1" ht="16.5" customHeight="1">
      <c r="A130" s="43" t="s">
        <v>125</v>
      </c>
      <c r="B130" s="38">
        <v>19</v>
      </c>
      <c r="C130" s="38">
        <v>10</v>
      </c>
      <c r="D130" s="20">
        <f t="shared" si="2"/>
        <v>-9</v>
      </c>
      <c r="E130" s="91">
        <f t="shared" si="3"/>
        <v>-47.37</v>
      </c>
    </row>
    <row r="131" spans="1:5" s="3" customFormat="1" ht="16.5" customHeight="1">
      <c r="A131" s="44" t="s">
        <v>126</v>
      </c>
      <c r="B131" s="38">
        <v>14</v>
      </c>
      <c r="C131" s="38">
        <v>30</v>
      </c>
      <c r="D131" s="20">
        <f t="shared" si="2"/>
        <v>16</v>
      </c>
      <c r="E131" s="91">
        <f t="shared" si="3"/>
        <v>114.29</v>
      </c>
    </row>
    <row r="132" spans="1:5" s="3" customFormat="1" ht="16.5" customHeight="1">
      <c r="A132" s="44" t="s">
        <v>127</v>
      </c>
      <c r="B132" s="38">
        <v>180</v>
      </c>
      <c r="C132" s="38">
        <v>219</v>
      </c>
      <c r="D132" s="20">
        <f t="shared" si="2"/>
        <v>39</v>
      </c>
      <c r="E132" s="91">
        <f t="shared" si="3"/>
        <v>21.67</v>
      </c>
    </row>
    <row r="133" spans="1:5" s="3" customFormat="1" ht="16.5" customHeight="1">
      <c r="A133" s="44" t="s">
        <v>128</v>
      </c>
      <c r="B133" s="38">
        <v>2387</v>
      </c>
      <c r="C133" s="38">
        <v>2872</v>
      </c>
      <c r="D133" s="20">
        <f t="shared" si="2"/>
        <v>485</v>
      </c>
      <c r="E133" s="91">
        <f t="shared" si="3"/>
        <v>20.32</v>
      </c>
    </row>
    <row r="134" spans="1:5" s="3" customFormat="1" ht="16.5" customHeight="1">
      <c r="A134" s="44" t="s">
        <v>129</v>
      </c>
      <c r="B134" s="38">
        <v>240</v>
      </c>
      <c r="C134" s="38">
        <v>255</v>
      </c>
      <c r="D134" s="20">
        <f aca="true" t="shared" si="4" ref="D134:D197">C134-B134</f>
        <v>15</v>
      </c>
      <c r="E134" s="91">
        <f aca="true" t="shared" si="5" ref="E134:E197">IF(B134=0,0,ROUND((C134-B134)/B134*100,2))</f>
        <v>6.25</v>
      </c>
    </row>
    <row r="135" spans="1:5" s="3" customFormat="1" ht="16.5" customHeight="1">
      <c r="A135" s="43" t="s">
        <v>130</v>
      </c>
      <c r="B135" s="38">
        <v>225</v>
      </c>
      <c r="C135" s="38">
        <v>23</v>
      </c>
      <c r="D135" s="20">
        <f t="shared" si="4"/>
        <v>-202</v>
      </c>
      <c r="E135" s="91">
        <f t="shared" si="5"/>
        <v>-89.78</v>
      </c>
    </row>
    <row r="136" spans="1:5" s="3" customFormat="1" ht="16.5" customHeight="1">
      <c r="A136" s="44" t="s">
        <v>131</v>
      </c>
      <c r="B136" s="38">
        <v>153</v>
      </c>
      <c r="C136" s="38">
        <v>112</v>
      </c>
      <c r="D136" s="20">
        <f t="shared" si="4"/>
        <v>-41</v>
      </c>
      <c r="E136" s="91">
        <f t="shared" si="5"/>
        <v>-26.8</v>
      </c>
    </row>
    <row r="137" spans="1:5" s="3" customFormat="1" ht="16.5" customHeight="1">
      <c r="A137" s="44" t="s">
        <v>132</v>
      </c>
      <c r="B137" s="38">
        <v>93</v>
      </c>
      <c r="C137" s="38">
        <v>307</v>
      </c>
      <c r="D137" s="20">
        <f t="shared" si="4"/>
        <v>214</v>
      </c>
      <c r="E137" s="91">
        <f t="shared" si="5"/>
        <v>230.11</v>
      </c>
    </row>
    <row r="138" spans="1:5" s="3" customFormat="1" ht="16.5" customHeight="1">
      <c r="A138" s="48" t="s">
        <v>133</v>
      </c>
      <c r="B138" s="38">
        <f>SUM(B139:B143)</f>
        <v>920</v>
      </c>
      <c r="C138" s="38">
        <f>SUM(C139:C143)</f>
        <v>226</v>
      </c>
      <c r="D138" s="20">
        <f t="shared" si="4"/>
        <v>-694</v>
      </c>
      <c r="E138" s="91">
        <f t="shared" si="5"/>
        <v>-75.43</v>
      </c>
    </row>
    <row r="139" spans="1:5" s="3" customFormat="1" ht="16.5" customHeight="1">
      <c r="A139" s="43" t="s">
        <v>134</v>
      </c>
      <c r="B139" s="38">
        <v>670</v>
      </c>
      <c r="C139" s="38">
        <v>111</v>
      </c>
      <c r="D139" s="20">
        <f t="shared" si="4"/>
        <v>-559</v>
      </c>
      <c r="E139" s="91">
        <f t="shared" si="5"/>
        <v>-83.43</v>
      </c>
    </row>
    <row r="140" spans="1:5" s="3" customFormat="1" ht="16.5" customHeight="1">
      <c r="A140" s="44" t="s">
        <v>44</v>
      </c>
      <c r="B140" s="38">
        <v>128</v>
      </c>
      <c r="C140" s="38">
        <v>115</v>
      </c>
      <c r="D140" s="20">
        <f t="shared" si="4"/>
        <v>-13</v>
      </c>
      <c r="E140" s="91">
        <f t="shared" si="5"/>
        <v>-10.16</v>
      </c>
    </row>
    <row r="141" spans="1:5" s="3" customFormat="1" ht="16.5" customHeight="1">
      <c r="A141" s="44" t="s">
        <v>135</v>
      </c>
      <c r="B141" s="38">
        <v>65</v>
      </c>
      <c r="C141" s="38"/>
      <c r="D141" s="20">
        <f t="shared" si="4"/>
        <v>-65</v>
      </c>
      <c r="E141" s="91">
        <f t="shared" si="5"/>
        <v>-100</v>
      </c>
    </row>
    <row r="142" spans="1:5" s="3" customFormat="1" ht="16.5" customHeight="1">
      <c r="A142" s="44" t="s">
        <v>136</v>
      </c>
      <c r="B142" s="38">
        <v>45</v>
      </c>
      <c r="C142" s="38"/>
      <c r="D142" s="20">
        <f t="shared" si="4"/>
        <v>-45</v>
      </c>
      <c r="E142" s="91">
        <f t="shared" si="5"/>
        <v>-100</v>
      </c>
    </row>
    <row r="143" spans="1:5" s="3" customFormat="1" ht="16.5" customHeight="1">
      <c r="A143" s="44" t="s">
        <v>137</v>
      </c>
      <c r="B143" s="38">
        <v>12</v>
      </c>
      <c r="C143" s="38"/>
      <c r="D143" s="20">
        <f t="shared" si="4"/>
        <v>-12</v>
      </c>
      <c r="E143" s="91">
        <f t="shared" si="5"/>
        <v>-100</v>
      </c>
    </row>
    <row r="144" spans="1:5" s="3" customFormat="1" ht="16.5" customHeight="1">
      <c r="A144" s="43" t="s">
        <v>138</v>
      </c>
      <c r="B144" s="38">
        <f>SUM(B145:B149)</f>
        <v>1297</v>
      </c>
      <c r="C144" s="38">
        <f>SUM(C145:C149)</f>
        <v>190</v>
      </c>
      <c r="D144" s="20">
        <f t="shared" si="4"/>
        <v>-1107</v>
      </c>
      <c r="E144" s="91">
        <f t="shared" si="5"/>
        <v>-85.35</v>
      </c>
    </row>
    <row r="145" spans="1:5" s="3" customFormat="1" ht="16.5" customHeight="1">
      <c r="A145" s="44" t="s">
        <v>43</v>
      </c>
      <c r="B145" s="38">
        <v>886</v>
      </c>
      <c r="C145" s="38">
        <v>148</v>
      </c>
      <c r="D145" s="20">
        <f t="shared" si="4"/>
        <v>-738</v>
      </c>
      <c r="E145" s="91">
        <f t="shared" si="5"/>
        <v>-83.3</v>
      </c>
    </row>
    <row r="146" spans="1:5" s="3" customFormat="1" ht="16.5" customHeight="1">
      <c r="A146" s="44" t="s">
        <v>44</v>
      </c>
      <c r="B146" s="38">
        <v>170</v>
      </c>
      <c r="C146" s="38">
        <v>42</v>
      </c>
      <c r="D146" s="20">
        <f t="shared" si="4"/>
        <v>-128</v>
      </c>
      <c r="E146" s="91">
        <f t="shared" si="5"/>
        <v>-75.29</v>
      </c>
    </row>
    <row r="147" spans="1:5" s="3" customFormat="1" ht="16.5" customHeight="1">
      <c r="A147" s="43" t="s">
        <v>139</v>
      </c>
      <c r="B147" s="38">
        <v>85</v>
      </c>
      <c r="C147" s="38"/>
      <c r="D147" s="20">
        <f t="shared" si="4"/>
        <v>-85</v>
      </c>
      <c r="E147" s="91">
        <f t="shared" si="5"/>
        <v>-100</v>
      </c>
    </row>
    <row r="148" spans="1:5" s="3" customFormat="1" ht="16.5" customHeight="1">
      <c r="A148" s="44" t="s">
        <v>140</v>
      </c>
      <c r="B148" s="38">
        <v>35</v>
      </c>
      <c r="C148" s="38"/>
      <c r="D148" s="20">
        <f t="shared" si="4"/>
        <v>-35</v>
      </c>
      <c r="E148" s="91">
        <f t="shared" si="5"/>
        <v>-100</v>
      </c>
    </row>
    <row r="149" spans="1:5" s="3" customFormat="1" ht="16.5" customHeight="1">
      <c r="A149" s="46" t="s">
        <v>141</v>
      </c>
      <c r="B149" s="38">
        <v>121</v>
      </c>
      <c r="C149" s="38"/>
      <c r="D149" s="20">
        <f t="shared" si="4"/>
        <v>-121</v>
      </c>
      <c r="E149" s="91">
        <f t="shared" si="5"/>
        <v>-100</v>
      </c>
    </row>
    <row r="150" spans="1:5" s="3" customFormat="1" ht="16.5" customHeight="1">
      <c r="A150" s="43" t="s">
        <v>142</v>
      </c>
      <c r="B150" s="38">
        <f>SUM(B151:B156)</f>
        <v>829</v>
      </c>
      <c r="C150" s="38">
        <f>SUM(C151:C156)</f>
        <v>867</v>
      </c>
      <c r="D150" s="20">
        <f t="shared" si="4"/>
        <v>38</v>
      </c>
      <c r="E150" s="91">
        <f t="shared" si="5"/>
        <v>4.58</v>
      </c>
    </row>
    <row r="151" spans="1:5" s="3" customFormat="1" ht="16.5" customHeight="1">
      <c r="A151" s="44" t="s">
        <v>43</v>
      </c>
      <c r="B151" s="38">
        <v>432</v>
      </c>
      <c r="C151" s="38">
        <v>628</v>
      </c>
      <c r="D151" s="20">
        <f t="shared" si="4"/>
        <v>196</v>
      </c>
      <c r="E151" s="91">
        <f t="shared" si="5"/>
        <v>45.37</v>
      </c>
    </row>
    <row r="152" spans="1:5" s="3" customFormat="1" ht="16.5" customHeight="1">
      <c r="A152" s="44" t="s">
        <v>44</v>
      </c>
      <c r="B152" s="38">
        <v>177</v>
      </c>
      <c r="C152" s="38">
        <v>116</v>
      </c>
      <c r="D152" s="20">
        <f t="shared" si="4"/>
        <v>-61</v>
      </c>
      <c r="E152" s="91">
        <f t="shared" si="5"/>
        <v>-34.46</v>
      </c>
    </row>
    <row r="153" spans="1:5" s="3" customFormat="1" ht="16.5" customHeight="1">
      <c r="A153" s="44" t="s">
        <v>143</v>
      </c>
      <c r="B153" s="38">
        <v>123</v>
      </c>
      <c r="C153" s="38">
        <v>12</v>
      </c>
      <c r="D153" s="20">
        <f t="shared" si="4"/>
        <v>-111</v>
      </c>
      <c r="E153" s="91">
        <f t="shared" si="5"/>
        <v>-90.24</v>
      </c>
    </row>
    <row r="154" spans="1:5" s="3" customFormat="1" ht="16.5" customHeight="1">
      <c r="A154" s="43" t="s">
        <v>144</v>
      </c>
      <c r="B154" s="38">
        <v>51</v>
      </c>
      <c r="C154" s="38">
        <v>39</v>
      </c>
      <c r="D154" s="20">
        <f t="shared" si="4"/>
        <v>-12</v>
      </c>
      <c r="E154" s="91">
        <f t="shared" si="5"/>
        <v>-23.53</v>
      </c>
    </row>
    <row r="155" spans="1:5" s="3" customFormat="1" ht="16.5" customHeight="1">
      <c r="A155" s="44" t="s">
        <v>145</v>
      </c>
      <c r="B155" s="38">
        <v>32</v>
      </c>
      <c r="C155" s="38">
        <v>67</v>
      </c>
      <c r="D155" s="20">
        <f t="shared" si="4"/>
        <v>35</v>
      </c>
      <c r="E155" s="91">
        <f t="shared" si="5"/>
        <v>109.38</v>
      </c>
    </row>
    <row r="156" spans="1:5" s="3" customFormat="1" ht="16.5" customHeight="1">
      <c r="A156" s="44" t="s">
        <v>146</v>
      </c>
      <c r="B156" s="38">
        <v>14</v>
      </c>
      <c r="C156" s="38">
        <v>5</v>
      </c>
      <c r="D156" s="20">
        <f t="shared" si="4"/>
        <v>-9</v>
      </c>
      <c r="E156" s="91">
        <f t="shared" si="5"/>
        <v>-64.29</v>
      </c>
    </row>
    <row r="157" spans="1:5" s="3" customFormat="1" ht="16.5" customHeight="1">
      <c r="A157" s="49" t="s">
        <v>522</v>
      </c>
      <c r="B157" s="38"/>
      <c r="C157" s="38">
        <f>C158</f>
        <v>5</v>
      </c>
      <c r="D157" s="20">
        <f t="shared" si="4"/>
        <v>5</v>
      </c>
      <c r="E157" s="91">
        <f t="shared" si="5"/>
        <v>0</v>
      </c>
    </row>
    <row r="158" spans="1:5" s="3" customFormat="1" ht="16.5" customHeight="1">
      <c r="A158" s="44" t="s">
        <v>523</v>
      </c>
      <c r="B158" s="38"/>
      <c r="C158" s="38">
        <v>5</v>
      </c>
      <c r="D158" s="20">
        <f t="shared" si="4"/>
        <v>5</v>
      </c>
      <c r="E158" s="91">
        <f t="shared" si="5"/>
        <v>0</v>
      </c>
    </row>
    <row r="159" spans="1:6" s="3" customFormat="1" ht="16.5" customHeight="1">
      <c r="A159" s="47" t="s">
        <v>147</v>
      </c>
      <c r="B159" s="38">
        <f>B160+B163+B169+B172+B174+B176+B179+B183</f>
        <v>113087</v>
      </c>
      <c r="C159" s="38">
        <f>C160+C163+C169+C172+C174+C176+C179+C183</f>
        <v>131249</v>
      </c>
      <c r="D159" s="20">
        <f t="shared" si="4"/>
        <v>18162</v>
      </c>
      <c r="E159" s="91">
        <f t="shared" si="5"/>
        <v>16.06</v>
      </c>
      <c r="F159" s="65"/>
    </row>
    <row r="160" spans="1:5" s="3" customFormat="1" ht="16.5" customHeight="1">
      <c r="A160" s="49" t="s">
        <v>148</v>
      </c>
      <c r="B160" s="38">
        <f>SUM(B161:B162)</f>
        <v>286</v>
      </c>
      <c r="C160" s="38">
        <f>SUM(C161:C162)</f>
        <v>312</v>
      </c>
      <c r="D160" s="20">
        <f t="shared" si="4"/>
        <v>26</v>
      </c>
      <c r="E160" s="91">
        <f t="shared" si="5"/>
        <v>9.09</v>
      </c>
    </row>
    <row r="161" spans="1:5" s="3" customFormat="1" ht="16.5" customHeight="1">
      <c r="A161" s="45" t="s">
        <v>43</v>
      </c>
      <c r="B161" s="38">
        <v>255</v>
      </c>
      <c r="C161" s="38">
        <v>291</v>
      </c>
      <c r="D161" s="20">
        <f t="shared" si="4"/>
        <v>36</v>
      </c>
      <c r="E161" s="91">
        <f t="shared" si="5"/>
        <v>14.12</v>
      </c>
    </row>
    <row r="162" spans="1:5" s="3" customFormat="1" ht="16.5" customHeight="1">
      <c r="A162" s="45" t="s">
        <v>44</v>
      </c>
      <c r="B162" s="38">
        <v>31</v>
      </c>
      <c r="C162" s="38">
        <v>21</v>
      </c>
      <c r="D162" s="20">
        <f t="shared" si="4"/>
        <v>-10</v>
      </c>
      <c r="E162" s="91">
        <f t="shared" si="5"/>
        <v>-32.26</v>
      </c>
    </row>
    <row r="163" spans="1:5" s="3" customFormat="1" ht="16.5" customHeight="1">
      <c r="A163" s="49" t="s">
        <v>149</v>
      </c>
      <c r="B163" s="38">
        <f>SUM(B164:B168)</f>
        <v>100628</v>
      </c>
      <c r="C163" s="38">
        <f>SUM(C164:C168)</f>
        <v>119817</v>
      </c>
      <c r="D163" s="20">
        <f t="shared" si="4"/>
        <v>19189</v>
      </c>
      <c r="E163" s="91">
        <f t="shared" si="5"/>
        <v>19.07</v>
      </c>
    </row>
    <row r="164" spans="1:5" s="3" customFormat="1" ht="16.5" customHeight="1">
      <c r="A164" s="45" t="s">
        <v>150</v>
      </c>
      <c r="B164" s="38">
        <v>4244</v>
      </c>
      <c r="C164" s="38">
        <v>5729</v>
      </c>
      <c r="D164" s="20">
        <f t="shared" si="4"/>
        <v>1485</v>
      </c>
      <c r="E164" s="91">
        <f t="shared" si="5"/>
        <v>34.99</v>
      </c>
    </row>
    <row r="165" spans="1:5" s="3" customFormat="1" ht="16.5" customHeight="1">
      <c r="A165" s="45" t="s">
        <v>151</v>
      </c>
      <c r="B165" s="38">
        <v>52295</v>
      </c>
      <c r="C165" s="38">
        <v>54973</v>
      </c>
      <c r="D165" s="20">
        <f t="shared" si="4"/>
        <v>2678</v>
      </c>
      <c r="E165" s="91">
        <f t="shared" si="5"/>
        <v>5.12</v>
      </c>
    </row>
    <row r="166" spans="1:5" s="3" customFormat="1" ht="16.5" customHeight="1">
      <c r="A166" s="45" t="s">
        <v>152</v>
      </c>
      <c r="B166" s="38">
        <v>31798</v>
      </c>
      <c r="C166" s="38">
        <v>37226</v>
      </c>
      <c r="D166" s="20">
        <f t="shared" si="4"/>
        <v>5428</v>
      </c>
      <c r="E166" s="91">
        <f t="shared" si="5"/>
        <v>17.07</v>
      </c>
    </row>
    <row r="167" spans="1:5" s="3" customFormat="1" ht="16.5" customHeight="1">
      <c r="A167" s="45" t="s">
        <v>153</v>
      </c>
      <c r="B167" s="38">
        <v>12093</v>
      </c>
      <c r="C167" s="38">
        <v>14225</v>
      </c>
      <c r="D167" s="20">
        <f t="shared" si="4"/>
        <v>2132</v>
      </c>
      <c r="E167" s="91">
        <f t="shared" si="5"/>
        <v>17.63</v>
      </c>
    </row>
    <row r="168" spans="1:5" s="3" customFormat="1" ht="16.5" customHeight="1">
      <c r="A168" s="44" t="s">
        <v>154</v>
      </c>
      <c r="B168" s="38">
        <v>198</v>
      </c>
      <c r="C168" s="38">
        <v>7664</v>
      </c>
      <c r="D168" s="20">
        <f t="shared" si="4"/>
        <v>7466</v>
      </c>
      <c r="E168" s="91">
        <f t="shared" si="5"/>
        <v>3770.71</v>
      </c>
    </row>
    <row r="169" spans="1:5" s="3" customFormat="1" ht="16.5" customHeight="1">
      <c r="A169" s="49" t="s">
        <v>155</v>
      </c>
      <c r="B169" s="38">
        <f>SUM(B171:B171)</f>
        <v>833</v>
      </c>
      <c r="C169" s="38">
        <f>SUM(C170:C171)</f>
        <v>1508</v>
      </c>
      <c r="D169" s="20">
        <f t="shared" si="4"/>
        <v>675</v>
      </c>
      <c r="E169" s="91">
        <f t="shared" si="5"/>
        <v>81.03</v>
      </c>
    </row>
    <row r="170" spans="1:5" s="3" customFormat="1" ht="16.5" customHeight="1">
      <c r="A170" s="45" t="s">
        <v>524</v>
      </c>
      <c r="B170" s="38"/>
      <c r="C170" s="38">
        <v>500</v>
      </c>
      <c r="D170" s="20">
        <f t="shared" si="4"/>
        <v>500</v>
      </c>
      <c r="E170" s="91">
        <f t="shared" si="5"/>
        <v>0</v>
      </c>
    </row>
    <row r="171" spans="1:5" s="3" customFormat="1" ht="16.5" customHeight="1">
      <c r="A171" s="45" t="s">
        <v>156</v>
      </c>
      <c r="B171" s="38">
        <v>833</v>
      </c>
      <c r="C171" s="38">
        <v>1008</v>
      </c>
      <c r="D171" s="20">
        <f t="shared" si="4"/>
        <v>175</v>
      </c>
      <c r="E171" s="91">
        <f t="shared" si="5"/>
        <v>21.01</v>
      </c>
    </row>
    <row r="172" spans="1:5" s="3" customFormat="1" ht="16.5" customHeight="1">
      <c r="A172" s="49" t="s">
        <v>157</v>
      </c>
      <c r="B172" s="38">
        <f>SUM(B173:B173)</f>
        <v>0</v>
      </c>
      <c r="C172" s="38">
        <f>SUM(C173:C173)</f>
        <v>8</v>
      </c>
      <c r="D172" s="20">
        <f t="shared" si="4"/>
        <v>8</v>
      </c>
      <c r="E172" s="91">
        <f t="shared" si="5"/>
        <v>0</v>
      </c>
    </row>
    <row r="173" spans="1:5" s="3" customFormat="1" ht="16.5" customHeight="1">
      <c r="A173" s="45" t="s">
        <v>158</v>
      </c>
      <c r="B173" s="38"/>
      <c r="C173" s="38">
        <v>8</v>
      </c>
      <c r="D173" s="20">
        <f t="shared" si="4"/>
        <v>8</v>
      </c>
      <c r="E173" s="91">
        <f t="shared" si="5"/>
        <v>0</v>
      </c>
    </row>
    <row r="174" spans="1:5" s="3" customFormat="1" ht="16.5" customHeight="1">
      <c r="A174" s="49" t="s">
        <v>159</v>
      </c>
      <c r="B174" s="38">
        <f>B175</f>
        <v>456</v>
      </c>
      <c r="C174" s="38">
        <f>C175</f>
        <v>479</v>
      </c>
      <c r="D174" s="20">
        <f t="shared" si="4"/>
        <v>23</v>
      </c>
      <c r="E174" s="91">
        <f t="shared" si="5"/>
        <v>5.04</v>
      </c>
    </row>
    <row r="175" spans="1:5" s="3" customFormat="1" ht="16.5" customHeight="1">
      <c r="A175" s="45" t="s">
        <v>160</v>
      </c>
      <c r="B175" s="38">
        <v>456</v>
      </c>
      <c r="C175" s="38">
        <v>479</v>
      </c>
      <c r="D175" s="20">
        <f t="shared" si="4"/>
        <v>23</v>
      </c>
      <c r="E175" s="91">
        <f t="shared" si="5"/>
        <v>5.04</v>
      </c>
    </row>
    <row r="176" spans="1:5" s="3" customFormat="1" ht="16.5" customHeight="1">
      <c r="A176" s="49" t="s">
        <v>161</v>
      </c>
      <c r="B176" s="38">
        <f>SUM(B177:B178)</f>
        <v>572</v>
      </c>
      <c r="C176" s="38">
        <f>SUM(C177:C178)</f>
        <v>692</v>
      </c>
      <c r="D176" s="20">
        <f t="shared" si="4"/>
        <v>120</v>
      </c>
      <c r="E176" s="91">
        <f t="shared" si="5"/>
        <v>20.98</v>
      </c>
    </row>
    <row r="177" spans="1:5" s="3" customFormat="1" ht="16.5" customHeight="1">
      <c r="A177" s="45" t="s">
        <v>162</v>
      </c>
      <c r="B177" s="38">
        <v>333</v>
      </c>
      <c r="C177" s="38">
        <v>388</v>
      </c>
      <c r="D177" s="20">
        <f t="shared" si="4"/>
        <v>55</v>
      </c>
      <c r="E177" s="91">
        <f t="shared" si="5"/>
        <v>16.52</v>
      </c>
    </row>
    <row r="178" spans="1:5" s="3" customFormat="1" ht="16.5" customHeight="1">
      <c r="A178" s="45" t="s">
        <v>163</v>
      </c>
      <c r="B178" s="38">
        <v>239</v>
      </c>
      <c r="C178" s="38">
        <v>304</v>
      </c>
      <c r="D178" s="20">
        <f t="shared" si="4"/>
        <v>65</v>
      </c>
      <c r="E178" s="91">
        <f t="shared" si="5"/>
        <v>27.2</v>
      </c>
    </row>
    <row r="179" spans="1:5" s="3" customFormat="1" ht="16.5" customHeight="1">
      <c r="A179" s="49" t="s">
        <v>164</v>
      </c>
      <c r="B179" s="38">
        <f>SUM(B180:B182)</f>
        <v>2522</v>
      </c>
      <c r="C179" s="38">
        <f>SUM(C180:C182)</f>
        <v>3065</v>
      </c>
      <c r="D179" s="20">
        <f t="shared" si="4"/>
        <v>543</v>
      </c>
      <c r="E179" s="91">
        <f t="shared" si="5"/>
        <v>21.53</v>
      </c>
    </row>
    <row r="180" spans="1:5" s="3" customFormat="1" ht="16.5" customHeight="1">
      <c r="A180" s="45" t="s">
        <v>165</v>
      </c>
      <c r="B180" s="38">
        <v>1207</v>
      </c>
      <c r="C180" s="38">
        <v>1736</v>
      </c>
      <c r="D180" s="20">
        <f t="shared" si="4"/>
        <v>529</v>
      </c>
      <c r="E180" s="91">
        <f t="shared" si="5"/>
        <v>43.83</v>
      </c>
    </row>
    <row r="181" spans="1:5" s="3" customFormat="1" ht="16.5" customHeight="1">
      <c r="A181" s="45" t="s">
        <v>166</v>
      </c>
      <c r="B181" s="38">
        <v>172</v>
      </c>
      <c r="C181" s="38"/>
      <c r="D181" s="20">
        <f t="shared" si="4"/>
        <v>-172</v>
      </c>
      <c r="E181" s="91">
        <f t="shared" si="5"/>
        <v>-100</v>
      </c>
    </row>
    <row r="182" spans="1:5" s="3" customFormat="1" ht="16.5" customHeight="1">
      <c r="A182" s="45" t="s">
        <v>167</v>
      </c>
      <c r="B182" s="38">
        <v>1143</v>
      </c>
      <c r="C182" s="38">
        <v>1329</v>
      </c>
      <c r="D182" s="20">
        <f t="shared" si="4"/>
        <v>186</v>
      </c>
      <c r="E182" s="91">
        <f t="shared" si="5"/>
        <v>16.27</v>
      </c>
    </row>
    <row r="183" spans="1:5" s="3" customFormat="1" ht="16.5" customHeight="1">
      <c r="A183" s="49" t="s">
        <v>168</v>
      </c>
      <c r="B183" s="38">
        <f>B184</f>
        <v>7790</v>
      </c>
      <c r="C183" s="38">
        <f>C184</f>
        <v>5368</v>
      </c>
      <c r="D183" s="20">
        <f t="shared" si="4"/>
        <v>-2422</v>
      </c>
      <c r="E183" s="91">
        <f t="shared" si="5"/>
        <v>-31.09</v>
      </c>
    </row>
    <row r="184" spans="1:5" s="3" customFormat="1" ht="16.5" customHeight="1">
      <c r="A184" s="45" t="s">
        <v>169</v>
      </c>
      <c r="B184" s="38">
        <v>7790</v>
      </c>
      <c r="C184" s="38">
        <v>5368</v>
      </c>
      <c r="D184" s="20">
        <f t="shared" si="4"/>
        <v>-2422</v>
      </c>
      <c r="E184" s="91">
        <f t="shared" si="5"/>
        <v>-31.09</v>
      </c>
    </row>
    <row r="185" spans="1:6" s="3" customFormat="1" ht="16.5" customHeight="1">
      <c r="A185" s="47" t="s">
        <v>170</v>
      </c>
      <c r="B185" s="38">
        <f>B186++B188+B191+B194+B198</f>
        <v>2597</v>
      </c>
      <c r="C185" s="38">
        <f>C186++C188+C191+C194+C198</f>
        <v>1882</v>
      </c>
      <c r="D185" s="20">
        <f t="shared" si="4"/>
        <v>-715</v>
      </c>
      <c r="E185" s="91">
        <f t="shared" si="5"/>
        <v>-27.53</v>
      </c>
      <c r="F185" s="65"/>
    </row>
    <row r="186" spans="1:5" s="3" customFormat="1" ht="16.5" customHeight="1">
      <c r="A186" s="49" t="s">
        <v>171</v>
      </c>
      <c r="B186" s="38">
        <f>SUM(B187:B187)</f>
        <v>91</v>
      </c>
      <c r="C186" s="38">
        <f>SUM(C187:C187)</f>
        <v>117</v>
      </c>
      <c r="D186" s="20">
        <f t="shared" si="4"/>
        <v>26</v>
      </c>
      <c r="E186" s="91">
        <f t="shared" si="5"/>
        <v>28.57</v>
      </c>
    </row>
    <row r="187" spans="1:5" s="3" customFormat="1" ht="16.5" customHeight="1">
      <c r="A187" s="45" t="s">
        <v>172</v>
      </c>
      <c r="B187" s="38">
        <v>91</v>
      </c>
      <c r="C187" s="38">
        <v>117</v>
      </c>
      <c r="D187" s="20">
        <f t="shared" si="4"/>
        <v>26</v>
      </c>
      <c r="E187" s="91">
        <f t="shared" si="5"/>
        <v>28.57</v>
      </c>
    </row>
    <row r="188" spans="1:5" s="3" customFormat="1" ht="16.5" customHeight="1">
      <c r="A188" s="49" t="s">
        <v>173</v>
      </c>
      <c r="B188" s="38">
        <f>SUM(B189:B190)</f>
        <v>158</v>
      </c>
      <c r="C188" s="38">
        <f>SUM(C189:C190)</f>
        <v>459</v>
      </c>
      <c r="D188" s="20">
        <f t="shared" si="4"/>
        <v>301</v>
      </c>
      <c r="E188" s="91">
        <f t="shared" si="5"/>
        <v>190.51</v>
      </c>
    </row>
    <row r="189" spans="1:5" s="3" customFormat="1" ht="16.5" customHeight="1">
      <c r="A189" s="45" t="s">
        <v>174</v>
      </c>
      <c r="B189" s="38">
        <v>123</v>
      </c>
      <c r="C189" s="38">
        <v>459</v>
      </c>
      <c r="D189" s="20">
        <f t="shared" si="4"/>
        <v>336</v>
      </c>
      <c r="E189" s="91">
        <f t="shared" si="5"/>
        <v>273.17</v>
      </c>
    </row>
    <row r="190" spans="1:5" s="3" customFormat="1" ht="16.5" customHeight="1">
      <c r="A190" s="44" t="s">
        <v>175</v>
      </c>
      <c r="B190" s="38">
        <v>35</v>
      </c>
      <c r="C190" s="38"/>
      <c r="D190" s="20">
        <f t="shared" si="4"/>
        <v>-35</v>
      </c>
      <c r="E190" s="91">
        <f t="shared" si="5"/>
        <v>-100</v>
      </c>
    </row>
    <row r="191" spans="1:5" s="3" customFormat="1" ht="16.5" customHeight="1">
      <c r="A191" s="49" t="s">
        <v>176</v>
      </c>
      <c r="B191" s="38">
        <f>SUM(B192:B193)</f>
        <v>1</v>
      </c>
      <c r="C191" s="38">
        <f>SUM(C192:C193)</f>
        <v>11</v>
      </c>
      <c r="D191" s="20">
        <f t="shared" si="4"/>
        <v>10</v>
      </c>
      <c r="E191" s="91">
        <f t="shared" si="5"/>
        <v>1000</v>
      </c>
    </row>
    <row r="192" spans="1:5" s="3" customFormat="1" ht="16.5" customHeight="1">
      <c r="A192" s="45" t="s">
        <v>177</v>
      </c>
      <c r="B192" s="38">
        <v>1</v>
      </c>
      <c r="C192" s="38">
        <v>1</v>
      </c>
      <c r="D192" s="20">
        <f t="shared" si="4"/>
        <v>0</v>
      </c>
      <c r="E192" s="91">
        <f t="shared" si="5"/>
        <v>0</v>
      </c>
    </row>
    <row r="193" spans="1:5" s="3" customFormat="1" ht="16.5" customHeight="1">
      <c r="A193" s="44" t="s">
        <v>178</v>
      </c>
      <c r="B193" s="38"/>
      <c r="C193" s="38">
        <v>10</v>
      </c>
      <c r="D193" s="20">
        <f t="shared" si="4"/>
        <v>10</v>
      </c>
      <c r="E193" s="91">
        <f t="shared" si="5"/>
        <v>0</v>
      </c>
    </row>
    <row r="194" spans="1:5" s="3" customFormat="1" ht="16.5" customHeight="1">
      <c r="A194" s="49" t="s">
        <v>179</v>
      </c>
      <c r="B194" s="38">
        <f>SUM(B195:B197)</f>
        <v>159</v>
      </c>
      <c r="C194" s="38">
        <f>SUM(C195:C197)</f>
        <v>209</v>
      </c>
      <c r="D194" s="20">
        <f t="shared" si="4"/>
        <v>50</v>
      </c>
      <c r="E194" s="91">
        <f t="shared" si="5"/>
        <v>31.45</v>
      </c>
    </row>
    <row r="195" spans="1:5" s="3" customFormat="1" ht="16.5" customHeight="1">
      <c r="A195" s="45" t="s">
        <v>180</v>
      </c>
      <c r="B195" s="38">
        <v>79</v>
      </c>
      <c r="C195" s="38">
        <v>114</v>
      </c>
      <c r="D195" s="20">
        <f t="shared" si="4"/>
        <v>35</v>
      </c>
      <c r="E195" s="91">
        <f t="shared" si="5"/>
        <v>44.3</v>
      </c>
    </row>
    <row r="196" spans="1:5" s="3" customFormat="1" ht="16.5" customHeight="1">
      <c r="A196" s="45" t="s">
        <v>181</v>
      </c>
      <c r="B196" s="38"/>
      <c r="C196" s="38">
        <v>45</v>
      </c>
      <c r="D196" s="20">
        <f t="shared" si="4"/>
        <v>45</v>
      </c>
      <c r="E196" s="91">
        <f t="shared" si="5"/>
        <v>0</v>
      </c>
    </row>
    <row r="197" spans="1:5" s="3" customFormat="1" ht="16.5" customHeight="1">
      <c r="A197" s="45" t="s">
        <v>182</v>
      </c>
      <c r="B197" s="38">
        <v>80</v>
      </c>
      <c r="C197" s="38">
        <v>50</v>
      </c>
      <c r="D197" s="20">
        <f t="shared" si="4"/>
        <v>-30</v>
      </c>
      <c r="E197" s="91">
        <f t="shared" si="5"/>
        <v>-37.5</v>
      </c>
    </row>
    <row r="198" spans="1:5" s="3" customFormat="1" ht="16.5" customHeight="1">
      <c r="A198" s="49" t="s">
        <v>183</v>
      </c>
      <c r="B198" s="38">
        <f>B199</f>
        <v>2188</v>
      </c>
      <c r="C198" s="38">
        <f>C199</f>
        <v>1086</v>
      </c>
      <c r="D198" s="20">
        <f aca="true" t="shared" si="6" ref="D198:D261">C198-B198</f>
        <v>-1102</v>
      </c>
      <c r="E198" s="91">
        <f aca="true" t="shared" si="7" ref="E198:E261">IF(B198=0,0,ROUND((C198-B198)/B198*100,2))</f>
        <v>-50.37</v>
      </c>
    </row>
    <row r="199" spans="1:5" s="3" customFormat="1" ht="16.5" customHeight="1">
      <c r="A199" s="45" t="s">
        <v>184</v>
      </c>
      <c r="B199" s="38">
        <v>2188</v>
      </c>
      <c r="C199" s="38">
        <v>1086</v>
      </c>
      <c r="D199" s="20">
        <f t="shared" si="6"/>
        <v>-1102</v>
      </c>
      <c r="E199" s="91">
        <f t="shared" si="7"/>
        <v>-50.37</v>
      </c>
    </row>
    <row r="200" spans="1:6" s="3" customFormat="1" ht="16.5" customHeight="1">
      <c r="A200" s="47" t="s">
        <v>185</v>
      </c>
      <c r="B200" s="38">
        <f>B201+B209+B211+B214+B219</f>
        <v>2995</v>
      </c>
      <c r="C200" s="38">
        <f>C201+C209+C211+C214+C219</f>
        <v>2537</v>
      </c>
      <c r="D200" s="20">
        <f t="shared" si="6"/>
        <v>-458</v>
      </c>
      <c r="E200" s="91">
        <f t="shared" si="7"/>
        <v>-15.29</v>
      </c>
      <c r="F200" s="65"/>
    </row>
    <row r="201" spans="1:5" s="3" customFormat="1" ht="16.5" customHeight="1">
      <c r="A201" s="49" t="s">
        <v>186</v>
      </c>
      <c r="B201" s="38">
        <f>SUM(B202:B208)</f>
        <v>1319</v>
      </c>
      <c r="C201" s="38">
        <f>SUM(C202:C208)</f>
        <v>1561</v>
      </c>
      <c r="D201" s="20">
        <f t="shared" si="6"/>
        <v>242</v>
      </c>
      <c r="E201" s="91">
        <f t="shared" si="7"/>
        <v>18.35</v>
      </c>
    </row>
    <row r="202" spans="1:5" s="3" customFormat="1" ht="16.5" customHeight="1">
      <c r="A202" s="45" t="s">
        <v>187</v>
      </c>
      <c r="B202" s="38">
        <v>74</v>
      </c>
      <c r="C202" s="38">
        <v>106</v>
      </c>
      <c r="D202" s="20">
        <f t="shared" si="6"/>
        <v>32</v>
      </c>
      <c r="E202" s="91">
        <f t="shared" si="7"/>
        <v>43.24</v>
      </c>
    </row>
    <row r="203" spans="1:5" s="3" customFormat="1" ht="16.5" customHeight="1">
      <c r="A203" s="45" t="s">
        <v>188</v>
      </c>
      <c r="B203" s="38">
        <v>21</v>
      </c>
      <c r="C203" s="38">
        <v>22</v>
      </c>
      <c r="D203" s="20">
        <f t="shared" si="6"/>
        <v>1</v>
      </c>
      <c r="E203" s="91">
        <f t="shared" si="7"/>
        <v>4.76</v>
      </c>
    </row>
    <row r="204" spans="1:5" s="3" customFormat="1" ht="16.5" customHeight="1">
      <c r="A204" s="45" t="s">
        <v>189</v>
      </c>
      <c r="B204" s="38">
        <v>110</v>
      </c>
      <c r="C204" s="38">
        <v>99</v>
      </c>
      <c r="D204" s="20">
        <f t="shared" si="6"/>
        <v>-11</v>
      </c>
      <c r="E204" s="91">
        <f t="shared" si="7"/>
        <v>-10</v>
      </c>
    </row>
    <row r="205" spans="1:5" s="3" customFormat="1" ht="16.5" customHeight="1">
      <c r="A205" s="45" t="s">
        <v>190</v>
      </c>
      <c r="B205" s="38">
        <v>1009</v>
      </c>
      <c r="C205" s="38">
        <v>1176</v>
      </c>
      <c r="D205" s="20">
        <f t="shared" si="6"/>
        <v>167</v>
      </c>
      <c r="E205" s="91">
        <f t="shared" si="7"/>
        <v>16.55</v>
      </c>
    </row>
    <row r="206" spans="1:5" s="3" customFormat="1" ht="16.5" customHeight="1">
      <c r="A206" s="45" t="s">
        <v>191</v>
      </c>
      <c r="B206" s="38">
        <v>2</v>
      </c>
      <c r="C206" s="38">
        <v>2</v>
      </c>
      <c r="D206" s="20">
        <f t="shared" si="6"/>
        <v>0</v>
      </c>
      <c r="E206" s="91">
        <f t="shared" si="7"/>
        <v>0</v>
      </c>
    </row>
    <row r="207" spans="1:5" s="3" customFormat="1" ht="16.5" customHeight="1">
      <c r="A207" s="45" t="s">
        <v>192</v>
      </c>
      <c r="B207" s="38">
        <v>44</v>
      </c>
      <c r="C207" s="38">
        <v>61</v>
      </c>
      <c r="D207" s="20">
        <f t="shared" si="6"/>
        <v>17</v>
      </c>
      <c r="E207" s="91">
        <f t="shared" si="7"/>
        <v>38.64</v>
      </c>
    </row>
    <row r="208" spans="1:5" s="3" customFormat="1" ht="16.5" customHeight="1">
      <c r="A208" s="45" t="s">
        <v>193</v>
      </c>
      <c r="B208" s="38">
        <v>59</v>
      </c>
      <c r="C208" s="38">
        <v>95</v>
      </c>
      <c r="D208" s="20">
        <f t="shared" si="6"/>
        <v>36</v>
      </c>
      <c r="E208" s="91">
        <f t="shared" si="7"/>
        <v>61.02</v>
      </c>
    </row>
    <row r="209" spans="1:5" s="3" customFormat="1" ht="16.5" customHeight="1">
      <c r="A209" s="49" t="s">
        <v>194</v>
      </c>
      <c r="B209" s="38">
        <f>SUM(B210:B210)</f>
        <v>46</v>
      </c>
      <c r="C209" s="38">
        <f>SUM(C210:C210)</f>
        <v>72</v>
      </c>
      <c r="D209" s="20">
        <f t="shared" si="6"/>
        <v>26</v>
      </c>
      <c r="E209" s="91">
        <f t="shared" si="7"/>
        <v>56.52</v>
      </c>
    </row>
    <row r="210" spans="1:5" s="3" customFormat="1" ht="16.5" customHeight="1">
      <c r="A210" s="45" t="s">
        <v>195</v>
      </c>
      <c r="B210" s="38">
        <v>46</v>
      </c>
      <c r="C210" s="38">
        <v>72</v>
      </c>
      <c r="D210" s="20">
        <f t="shared" si="6"/>
        <v>26</v>
      </c>
      <c r="E210" s="91">
        <f t="shared" si="7"/>
        <v>56.52</v>
      </c>
    </row>
    <row r="211" spans="1:5" s="3" customFormat="1" ht="16.5" customHeight="1">
      <c r="A211" s="49" t="s">
        <v>196</v>
      </c>
      <c r="B211" s="38">
        <f>SUM(B212:B213)</f>
        <v>494</v>
      </c>
      <c r="C211" s="38">
        <f>SUM(C212:C213)</f>
        <v>61</v>
      </c>
      <c r="D211" s="20">
        <f t="shared" si="6"/>
        <v>-433</v>
      </c>
      <c r="E211" s="91">
        <f t="shared" si="7"/>
        <v>-87.65</v>
      </c>
    </row>
    <row r="212" spans="1:5" s="3" customFormat="1" ht="16.5" customHeight="1">
      <c r="A212" s="44" t="s">
        <v>197</v>
      </c>
      <c r="B212" s="38">
        <v>416</v>
      </c>
      <c r="C212" s="38">
        <v>15</v>
      </c>
      <c r="D212" s="20">
        <f t="shared" si="6"/>
        <v>-401</v>
      </c>
      <c r="E212" s="91">
        <f t="shared" si="7"/>
        <v>-96.39</v>
      </c>
    </row>
    <row r="213" spans="1:5" s="3" customFormat="1" ht="16.5" customHeight="1">
      <c r="A213" s="45" t="s">
        <v>198</v>
      </c>
      <c r="B213" s="38">
        <v>78</v>
      </c>
      <c r="C213" s="38">
        <v>46</v>
      </c>
      <c r="D213" s="20">
        <f t="shared" si="6"/>
        <v>-32</v>
      </c>
      <c r="E213" s="91">
        <f t="shared" si="7"/>
        <v>-41.03</v>
      </c>
    </row>
    <row r="214" spans="1:5" s="3" customFormat="1" ht="16.5" customHeight="1">
      <c r="A214" s="49" t="s">
        <v>525</v>
      </c>
      <c r="B214" s="38">
        <f>SUM(B215:B218)</f>
        <v>752</v>
      </c>
      <c r="C214" s="38">
        <f>SUM(C215:C218)</f>
        <v>467</v>
      </c>
      <c r="D214" s="20">
        <f t="shared" si="6"/>
        <v>-285</v>
      </c>
      <c r="E214" s="91">
        <f t="shared" si="7"/>
        <v>-37.9</v>
      </c>
    </row>
    <row r="215" spans="1:5" s="3" customFormat="1" ht="16.5" customHeight="1">
      <c r="A215" s="45" t="s">
        <v>187</v>
      </c>
      <c r="B215" s="38">
        <v>92</v>
      </c>
      <c r="C215" s="38">
        <v>112</v>
      </c>
      <c r="D215" s="20">
        <f t="shared" si="6"/>
        <v>20</v>
      </c>
      <c r="E215" s="91">
        <f t="shared" si="7"/>
        <v>21.74</v>
      </c>
    </row>
    <row r="216" spans="1:5" s="3" customFormat="1" ht="16.5" customHeight="1">
      <c r="A216" s="45" t="s">
        <v>199</v>
      </c>
      <c r="B216" s="38">
        <v>76</v>
      </c>
      <c r="C216" s="38">
        <v>88</v>
      </c>
      <c r="D216" s="20">
        <f t="shared" si="6"/>
        <v>12</v>
      </c>
      <c r="E216" s="91">
        <f t="shared" si="7"/>
        <v>15.79</v>
      </c>
    </row>
    <row r="217" spans="1:5" s="3" customFormat="1" ht="16.5" customHeight="1">
      <c r="A217" s="45" t="s">
        <v>200</v>
      </c>
      <c r="B217" s="38">
        <v>261</v>
      </c>
      <c r="C217" s="38">
        <v>246</v>
      </c>
      <c r="D217" s="20">
        <f t="shared" si="6"/>
        <v>-15</v>
      </c>
      <c r="E217" s="91">
        <f t="shared" si="7"/>
        <v>-5.75</v>
      </c>
    </row>
    <row r="218" spans="1:5" s="3" customFormat="1" ht="16.5" customHeight="1">
      <c r="A218" s="45" t="s">
        <v>201</v>
      </c>
      <c r="B218" s="38">
        <v>323</v>
      </c>
      <c r="C218" s="38">
        <v>21</v>
      </c>
      <c r="D218" s="20">
        <f t="shared" si="6"/>
        <v>-302</v>
      </c>
      <c r="E218" s="91">
        <f t="shared" si="7"/>
        <v>-93.5</v>
      </c>
    </row>
    <row r="219" spans="1:5" s="3" customFormat="1" ht="16.5" customHeight="1">
      <c r="A219" s="49" t="s">
        <v>202</v>
      </c>
      <c r="B219" s="38">
        <f>SUM(B220:B221)</f>
        <v>384</v>
      </c>
      <c r="C219" s="38">
        <f>SUM(C220:C221)</f>
        <v>376</v>
      </c>
      <c r="D219" s="20">
        <f t="shared" si="6"/>
        <v>-8</v>
      </c>
      <c r="E219" s="91">
        <f t="shared" si="7"/>
        <v>-2.08</v>
      </c>
    </row>
    <row r="220" spans="1:5" s="3" customFormat="1" ht="16.5" customHeight="1">
      <c r="A220" s="49" t="s">
        <v>203</v>
      </c>
      <c r="B220" s="38">
        <v>14</v>
      </c>
      <c r="C220" s="38">
        <v>10</v>
      </c>
      <c r="D220" s="20">
        <f t="shared" si="6"/>
        <v>-4</v>
      </c>
      <c r="E220" s="91">
        <f t="shared" si="7"/>
        <v>-28.57</v>
      </c>
    </row>
    <row r="221" spans="1:5" s="3" customFormat="1" ht="16.5" customHeight="1">
      <c r="A221" s="45" t="s">
        <v>204</v>
      </c>
      <c r="B221" s="38">
        <v>370</v>
      </c>
      <c r="C221" s="38">
        <v>366</v>
      </c>
      <c r="D221" s="20">
        <f t="shared" si="6"/>
        <v>-4</v>
      </c>
      <c r="E221" s="91">
        <f t="shared" si="7"/>
        <v>-1.08</v>
      </c>
    </row>
    <row r="222" spans="1:6" s="3" customFormat="1" ht="16.5" customHeight="1">
      <c r="A222" s="47" t="s">
        <v>205</v>
      </c>
      <c r="B222" s="38">
        <f>B223+B228+B235+B243+B246+B253+B258+B262+B269+B273+B276+B279+B282+B285+B287+B289+B291</f>
        <v>51768</v>
      </c>
      <c r="C222" s="38">
        <f>C223+C228+C235+C243+C246+C253+C258+C262+C269+C273+C276+C279+C282+C285+C287+C289+C291</f>
        <v>65887</v>
      </c>
      <c r="D222" s="20">
        <f t="shared" si="6"/>
        <v>14119</v>
      </c>
      <c r="E222" s="91">
        <f t="shared" si="7"/>
        <v>27.27</v>
      </c>
      <c r="F222" s="65"/>
    </row>
    <row r="223" spans="1:5" s="3" customFormat="1" ht="16.5" customHeight="1">
      <c r="A223" s="49" t="s">
        <v>206</v>
      </c>
      <c r="B223" s="38">
        <f>SUM(B224:B227)</f>
        <v>916</v>
      </c>
      <c r="C223" s="38">
        <f>SUM(C224:C227)</f>
        <v>1030</v>
      </c>
      <c r="D223" s="20">
        <f t="shared" si="6"/>
        <v>114</v>
      </c>
      <c r="E223" s="91">
        <f t="shared" si="7"/>
        <v>12.45</v>
      </c>
    </row>
    <row r="224" spans="1:5" s="3" customFormat="1" ht="16.5" customHeight="1">
      <c r="A224" s="45" t="s">
        <v>207</v>
      </c>
      <c r="B224" s="38">
        <v>408</v>
      </c>
      <c r="C224" s="38">
        <v>595</v>
      </c>
      <c r="D224" s="20">
        <f t="shared" si="6"/>
        <v>187</v>
      </c>
      <c r="E224" s="91">
        <f t="shared" si="7"/>
        <v>45.83</v>
      </c>
    </row>
    <row r="225" spans="1:5" s="3" customFormat="1" ht="16.5" customHeight="1">
      <c r="A225" s="45" t="s">
        <v>208</v>
      </c>
      <c r="B225" s="38">
        <v>171</v>
      </c>
      <c r="C225" s="38">
        <v>23</v>
      </c>
      <c r="D225" s="20">
        <f t="shared" si="6"/>
        <v>-148</v>
      </c>
      <c r="E225" s="91">
        <f t="shared" si="7"/>
        <v>-86.55</v>
      </c>
    </row>
    <row r="226" spans="1:5" s="3" customFormat="1" ht="16.5" customHeight="1">
      <c r="A226" s="45" t="s">
        <v>209</v>
      </c>
      <c r="B226" s="38">
        <v>15</v>
      </c>
      <c r="C226" s="38">
        <v>8</v>
      </c>
      <c r="D226" s="20">
        <f t="shared" si="6"/>
        <v>-7</v>
      </c>
      <c r="E226" s="91">
        <f t="shared" si="7"/>
        <v>-46.67</v>
      </c>
    </row>
    <row r="227" spans="1:5" s="3" customFormat="1" ht="16.5" customHeight="1">
      <c r="A227" s="45" t="s">
        <v>210</v>
      </c>
      <c r="B227" s="38">
        <v>322</v>
      </c>
      <c r="C227" s="38">
        <v>404</v>
      </c>
      <c r="D227" s="20">
        <f t="shared" si="6"/>
        <v>82</v>
      </c>
      <c r="E227" s="91">
        <f t="shared" si="7"/>
        <v>25.47</v>
      </c>
    </row>
    <row r="228" spans="1:5" s="3" customFormat="1" ht="16.5" customHeight="1">
      <c r="A228" s="49" t="s">
        <v>211</v>
      </c>
      <c r="B228" s="38">
        <f>SUM(B229:B234)</f>
        <v>1976</v>
      </c>
      <c r="C228" s="38">
        <f>SUM(C229:C234)</f>
        <v>2107</v>
      </c>
      <c r="D228" s="20">
        <f t="shared" si="6"/>
        <v>131</v>
      </c>
      <c r="E228" s="91">
        <f t="shared" si="7"/>
        <v>6.63</v>
      </c>
    </row>
    <row r="229" spans="1:5" s="3" customFormat="1" ht="16.5" customHeight="1">
      <c r="A229" s="45" t="s">
        <v>207</v>
      </c>
      <c r="B229" s="38">
        <v>670</v>
      </c>
      <c r="C229" s="38">
        <v>746</v>
      </c>
      <c r="D229" s="20">
        <f t="shared" si="6"/>
        <v>76</v>
      </c>
      <c r="E229" s="91">
        <f t="shared" si="7"/>
        <v>11.34</v>
      </c>
    </row>
    <row r="230" spans="1:5" s="3" customFormat="1" ht="16.5" customHeight="1">
      <c r="A230" s="45" t="s">
        <v>208</v>
      </c>
      <c r="B230" s="38">
        <v>155</v>
      </c>
      <c r="C230" s="38">
        <v>81</v>
      </c>
      <c r="D230" s="20">
        <f t="shared" si="6"/>
        <v>-74</v>
      </c>
      <c r="E230" s="91">
        <f t="shared" si="7"/>
        <v>-47.74</v>
      </c>
    </row>
    <row r="231" spans="1:5" s="3" customFormat="1" ht="16.5" customHeight="1">
      <c r="A231" s="45" t="s">
        <v>212</v>
      </c>
      <c r="B231" s="38">
        <v>4</v>
      </c>
      <c r="C231" s="38">
        <v>4</v>
      </c>
      <c r="D231" s="20">
        <f t="shared" si="6"/>
        <v>0</v>
      </c>
      <c r="E231" s="91">
        <f t="shared" si="7"/>
        <v>0</v>
      </c>
    </row>
    <row r="232" spans="1:5" s="3" customFormat="1" ht="16.5" customHeight="1">
      <c r="A232" s="45" t="s">
        <v>213</v>
      </c>
      <c r="B232" s="38">
        <v>802</v>
      </c>
      <c r="C232" s="38">
        <v>757</v>
      </c>
      <c r="D232" s="20">
        <f t="shared" si="6"/>
        <v>-45</v>
      </c>
      <c r="E232" s="91">
        <f t="shared" si="7"/>
        <v>-5.61</v>
      </c>
    </row>
    <row r="233" spans="1:5" s="3" customFormat="1" ht="16.5" customHeight="1">
      <c r="A233" s="45" t="s">
        <v>214</v>
      </c>
      <c r="B233" s="38">
        <v>17</v>
      </c>
      <c r="C233" s="38">
        <v>14</v>
      </c>
      <c r="D233" s="20">
        <f t="shared" si="6"/>
        <v>-3</v>
      </c>
      <c r="E233" s="91">
        <f t="shared" si="7"/>
        <v>-17.65</v>
      </c>
    </row>
    <row r="234" spans="1:5" s="3" customFormat="1" ht="16.5" customHeight="1">
      <c r="A234" s="45" t="s">
        <v>215</v>
      </c>
      <c r="B234" s="38">
        <v>328</v>
      </c>
      <c r="C234" s="38">
        <v>505</v>
      </c>
      <c r="D234" s="20">
        <f t="shared" si="6"/>
        <v>177</v>
      </c>
      <c r="E234" s="91">
        <f t="shared" si="7"/>
        <v>53.96</v>
      </c>
    </row>
    <row r="235" spans="1:5" s="3" customFormat="1" ht="16.5" customHeight="1">
      <c r="A235" s="49" t="s">
        <v>216</v>
      </c>
      <c r="B235" s="38">
        <f>SUM(B236:B242)</f>
        <v>14817</v>
      </c>
      <c r="C235" s="38">
        <f>SUM(C236:C242)</f>
        <v>25626</v>
      </c>
      <c r="D235" s="20">
        <f t="shared" si="6"/>
        <v>10809</v>
      </c>
      <c r="E235" s="91">
        <f t="shared" si="7"/>
        <v>72.95</v>
      </c>
    </row>
    <row r="236" spans="1:5" s="3" customFormat="1" ht="16.5" customHeight="1">
      <c r="A236" s="45" t="s">
        <v>217</v>
      </c>
      <c r="B236" s="38">
        <v>3838</v>
      </c>
      <c r="C236" s="38">
        <v>2442</v>
      </c>
      <c r="D236" s="20">
        <f t="shared" si="6"/>
        <v>-1396</v>
      </c>
      <c r="E236" s="91">
        <f t="shared" si="7"/>
        <v>-36.37</v>
      </c>
    </row>
    <row r="237" spans="1:5" s="3" customFormat="1" ht="16.5" customHeight="1">
      <c r="A237" s="45" t="s">
        <v>218</v>
      </c>
      <c r="B237" s="38">
        <v>10842</v>
      </c>
      <c r="C237" s="38">
        <v>1411</v>
      </c>
      <c r="D237" s="20">
        <f t="shared" si="6"/>
        <v>-9431</v>
      </c>
      <c r="E237" s="91">
        <f t="shared" si="7"/>
        <v>-86.99</v>
      </c>
    </row>
    <row r="238" spans="1:5" s="3" customFormat="1" ht="16.5" customHeight="1">
      <c r="A238" s="45" t="s">
        <v>219</v>
      </c>
      <c r="B238" s="38">
        <v>111</v>
      </c>
      <c r="C238" s="38">
        <v>82</v>
      </c>
      <c r="D238" s="20">
        <f t="shared" si="6"/>
        <v>-29</v>
      </c>
      <c r="E238" s="91">
        <f t="shared" si="7"/>
        <v>-26.13</v>
      </c>
    </row>
    <row r="239" spans="1:5" s="3" customFormat="1" ht="16.5" customHeight="1">
      <c r="A239" s="45" t="s">
        <v>526</v>
      </c>
      <c r="B239" s="38"/>
      <c r="C239" s="38">
        <v>21017</v>
      </c>
      <c r="D239" s="20">
        <f t="shared" si="6"/>
        <v>21017</v>
      </c>
      <c r="E239" s="91">
        <f t="shared" si="7"/>
        <v>0</v>
      </c>
    </row>
    <row r="240" spans="1:5" s="3" customFormat="1" ht="16.5" customHeight="1">
      <c r="A240" s="45" t="s">
        <v>527</v>
      </c>
      <c r="B240" s="38"/>
      <c r="C240" s="38">
        <v>7</v>
      </c>
      <c r="D240" s="20">
        <f t="shared" si="6"/>
        <v>7</v>
      </c>
      <c r="E240" s="91">
        <f t="shared" si="7"/>
        <v>0</v>
      </c>
    </row>
    <row r="241" spans="1:5" s="3" customFormat="1" ht="16.5" customHeight="1">
      <c r="A241" s="45" t="s">
        <v>528</v>
      </c>
      <c r="B241" s="38"/>
      <c r="C241" s="38">
        <v>628</v>
      </c>
      <c r="D241" s="20">
        <f t="shared" si="6"/>
        <v>628</v>
      </c>
      <c r="E241" s="91">
        <f t="shared" si="7"/>
        <v>0</v>
      </c>
    </row>
    <row r="242" spans="1:5" s="3" customFormat="1" ht="16.5" customHeight="1">
      <c r="A242" s="45" t="s">
        <v>220</v>
      </c>
      <c r="B242" s="38">
        <v>26</v>
      </c>
      <c r="C242" s="38">
        <v>39</v>
      </c>
      <c r="D242" s="20">
        <f t="shared" si="6"/>
        <v>13</v>
      </c>
      <c r="E242" s="91">
        <f t="shared" si="7"/>
        <v>50</v>
      </c>
    </row>
    <row r="243" spans="1:5" s="3" customFormat="1" ht="16.5" customHeight="1">
      <c r="A243" s="49" t="s">
        <v>221</v>
      </c>
      <c r="B243" s="38">
        <f>SUM(B244:B245)</f>
        <v>769</v>
      </c>
      <c r="C243" s="38">
        <f>SUM(C244:C245)</f>
        <v>751</v>
      </c>
      <c r="D243" s="20">
        <f t="shared" si="6"/>
        <v>-18</v>
      </c>
      <c r="E243" s="91">
        <f t="shared" si="7"/>
        <v>-2.34</v>
      </c>
    </row>
    <row r="244" spans="1:5" s="3" customFormat="1" ht="16.5" customHeight="1">
      <c r="A244" s="45" t="s">
        <v>222</v>
      </c>
      <c r="B244" s="38">
        <v>42</v>
      </c>
      <c r="C244" s="38">
        <v>14</v>
      </c>
      <c r="D244" s="20">
        <f t="shared" si="6"/>
        <v>-28</v>
      </c>
      <c r="E244" s="91">
        <f t="shared" si="7"/>
        <v>-66.67</v>
      </c>
    </row>
    <row r="245" spans="1:5" s="3" customFormat="1" ht="16.5" customHeight="1">
      <c r="A245" s="45" t="s">
        <v>223</v>
      </c>
      <c r="B245" s="38">
        <v>727</v>
      </c>
      <c r="C245" s="38">
        <v>737</v>
      </c>
      <c r="D245" s="20">
        <f t="shared" si="6"/>
        <v>10</v>
      </c>
      <c r="E245" s="91">
        <f t="shared" si="7"/>
        <v>1.38</v>
      </c>
    </row>
    <row r="246" spans="1:5" s="3" customFormat="1" ht="16.5" customHeight="1">
      <c r="A246" s="49" t="s">
        <v>224</v>
      </c>
      <c r="B246" s="38">
        <f>SUM(B247:B252)</f>
        <v>3260</v>
      </c>
      <c r="C246" s="38">
        <f>SUM(C247:C252)</f>
        <v>4145</v>
      </c>
      <c r="D246" s="20">
        <f t="shared" si="6"/>
        <v>885</v>
      </c>
      <c r="E246" s="91">
        <f t="shared" si="7"/>
        <v>27.15</v>
      </c>
    </row>
    <row r="247" spans="1:5" s="3" customFormat="1" ht="16.5" customHeight="1">
      <c r="A247" s="45" t="s">
        <v>225</v>
      </c>
      <c r="B247" s="38">
        <v>1197</v>
      </c>
      <c r="C247" s="38">
        <v>1565</v>
      </c>
      <c r="D247" s="20">
        <f t="shared" si="6"/>
        <v>368</v>
      </c>
      <c r="E247" s="91">
        <f t="shared" si="7"/>
        <v>30.74</v>
      </c>
    </row>
    <row r="248" spans="1:5" s="3" customFormat="1" ht="16.5" customHeight="1">
      <c r="A248" s="45" t="s">
        <v>226</v>
      </c>
      <c r="B248" s="38">
        <v>520</v>
      </c>
      <c r="C248" s="38">
        <v>596</v>
      </c>
      <c r="D248" s="20">
        <f t="shared" si="6"/>
        <v>76</v>
      </c>
      <c r="E248" s="91">
        <f t="shared" si="7"/>
        <v>14.62</v>
      </c>
    </row>
    <row r="249" spans="1:5" s="3" customFormat="1" ht="16.5" customHeight="1">
      <c r="A249" s="45" t="s">
        <v>227</v>
      </c>
      <c r="B249" s="38">
        <v>716</v>
      </c>
      <c r="C249" s="38">
        <v>784</v>
      </c>
      <c r="D249" s="20">
        <f t="shared" si="6"/>
        <v>68</v>
      </c>
      <c r="E249" s="91">
        <f t="shared" si="7"/>
        <v>9.5</v>
      </c>
    </row>
    <row r="250" spans="1:5" s="3" customFormat="1" ht="16.5" customHeight="1">
      <c r="A250" s="44" t="s">
        <v>228</v>
      </c>
      <c r="B250" s="38">
        <v>1</v>
      </c>
      <c r="C250" s="38">
        <v>333</v>
      </c>
      <c r="D250" s="20">
        <f t="shared" si="6"/>
        <v>332</v>
      </c>
      <c r="E250" s="91">
        <f t="shared" si="7"/>
        <v>33200</v>
      </c>
    </row>
    <row r="251" spans="1:5" s="3" customFormat="1" ht="16.5" customHeight="1">
      <c r="A251" s="44" t="s">
        <v>229</v>
      </c>
      <c r="B251" s="38">
        <v>5</v>
      </c>
      <c r="C251" s="38">
        <v>3</v>
      </c>
      <c r="D251" s="20">
        <f t="shared" si="6"/>
        <v>-2</v>
      </c>
      <c r="E251" s="91">
        <f t="shared" si="7"/>
        <v>-40</v>
      </c>
    </row>
    <row r="252" spans="1:5" s="3" customFormat="1" ht="16.5" customHeight="1">
      <c r="A252" s="45" t="s">
        <v>230</v>
      </c>
      <c r="B252" s="38">
        <v>821</v>
      </c>
      <c r="C252" s="38">
        <v>864</v>
      </c>
      <c r="D252" s="20">
        <f t="shared" si="6"/>
        <v>43</v>
      </c>
      <c r="E252" s="91">
        <f t="shared" si="7"/>
        <v>5.24</v>
      </c>
    </row>
    <row r="253" spans="1:5" s="3" customFormat="1" ht="16.5" customHeight="1">
      <c r="A253" s="49" t="s">
        <v>231</v>
      </c>
      <c r="B253" s="38">
        <f>SUM(B254:B257)</f>
        <v>289</v>
      </c>
      <c r="C253" s="38">
        <f>SUM(C254:C257)</f>
        <v>428</v>
      </c>
      <c r="D253" s="20">
        <f t="shared" si="6"/>
        <v>139</v>
      </c>
      <c r="E253" s="91">
        <f t="shared" si="7"/>
        <v>48.1</v>
      </c>
    </row>
    <row r="254" spans="1:5" s="3" customFormat="1" ht="16.5" customHeight="1">
      <c r="A254" s="45" t="s">
        <v>232</v>
      </c>
      <c r="B254" s="38">
        <v>179</v>
      </c>
      <c r="C254" s="38">
        <v>260</v>
      </c>
      <c r="D254" s="20">
        <f t="shared" si="6"/>
        <v>81</v>
      </c>
      <c r="E254" s="91">
        <f t="shared" si="7"/>
        <v>45.25</v>
      </c>
    </row>
    <row r="255" spans="1:5" s="3" customFormat="1" ht="16.5" customHeight="1">
      <c r="A255" s="45" t="s">
        <v>233</v>
      </c>
      <c r="B255" s="38">
        <v>78</v>
      </c>
      <c r="C255" s="38">
        <v>127</v>
      </c>
      <c r="D255" s="20">
        <f t="shared" si="6"/>
        <v>49</v>
      </c>
      <c r="E255" s="91">
        <f t="shared" si="7"/>
        <v>62.82</v>
      </c>
    </row>
    <row r="256" spans="1:5" s="3" customFormat="1" ht="16.5" customHeight="1">
      <c r="A256" s="45" t="s">
        <v>529</v>
      </c>
      <c r="B256" s="38"/>
      <c r="C256" s="38">
        <v>2</v>
      </c>
      <c r="D256" s="20">
        <f t="shared" si="6"/>
        <v>2</v>
      </c>
      <c r="E256" s="91">
        <f t="shared" si="7"/>
        <v>0</v>
      </c>
    </row>
    <row r="257" spans="1:5" s="3" customFormat="1" ht="16.5" customHeight="1">
      <c r="A257" s="45" t="s">
        <v>234</v>
      </c>
      <c r="B257" s="38">
        <v>32</v>
      </c>
      <c r="C257" s="38">
        <v>39</v>
      </c>
      <c r="D257" s="20">
        <f t="shared" si="6"/>
        <v>7</v>
      </c>
      <c r="E257" s="91">
        <f t="shared" si="7"/>
        <v>21.88</v>
      </c>
    </row>
    <row r="258" spans="1:5" s="3" customFormat="1" ht="16.5" customHeight="1">
      <c r="A258" s="49" t="s">
        <v>235</v>
      </c>
      <c r="B258" s="38">
        <f>SUM(B259:B261)</f>
        <v>4546</v>
      </c>
      <c r="C258" s="38">
        <f>SUM(C259:C261)</f>
        <v>913</v>
      </c>
      <c r="D258" s="20">
        <f t="shared" si="6"/>
        <v>-3633</v>
      </c>
      <c r="E258" s="91">
        <f t="shared" si="7"/>
        <v>-79.92</v>
      </c>
    </row>
    <row r="259" spans="1:5" s="3" customFormat="1" ht="16.5" customHeight="1">
      <c r="A259" s="45" t="s">
        <v>236</v>
      </c>
      <c r="B259" s="38">
        <v>926</v>
      </c>
      <c r="C259" s="38">
        <v>401</v>
      </c>
      <c r="D259" s="20">
        <f t="shared" si="6"/>
        <v>-525</v>
      </c>
      <c r="E259" s="91">
        <f t="shared" si="7"/>
        <v>-56.7</v>
      </c>
    </row>
    <row r="260" spans="1:5" s="3" customFormat="1" ht="16.5" customHeight="1">
      <c r="A260" s="45" t="s">
        <v>237</v>
      </c>
      <c r="B260" s="38">
        <v>3600</v>
      </c>
      <c r="C260" s="38">
        <v>72</v>
      </c>
      <c r="D260" s="20">
        <f t="shared" si="6"/>
        <v>-3528</v>
      </c>
      <c r="E260" s="91">
        <f t="shared" si="7"/>
        <v>-98</v>
      </c>
    </row>
    <row r="261" spans="1:5" s="3" customFormat="1" ht="16.5" customHeight="1">
      <c r="A261" s="44" t="s">
        <v>238</v>
      </c>
      <c r="B261" s="38">
        <v>20</v>
      </c>
      <c r="C261" s="38">
        <v>440</v>
      </c>
      <c r="D261" s="20">
        <f t="shared" si="6"/>
        <v>420</v>
      </c>
      <c r="E261" s="91">
        <f t="shared" si="7"/>
        <v>2100</v>
      </c>
    </row>
    <row r="262" spans="1:5" s="3" customFormat="1" ht="16.5" customHeight="1">
      <c r="A262" s="49" t="s">
        <v>239</v>
      </c>
      <c r="B262" s="38">
        <f>SUM(B263:B268)</f>
        <v>209</v>
      </c>
      <c r="C262" s="38">
        <f>SUM(C263:C268)</f>
        <v>1454</v>
      </c>
      <c r="D262" s="20">
        <f aca="true" t="shared" si="8" ref="D262:D325">C262-B262</f>
        <v>1245</v>
      </c>
      <c r="E262" s="91">
        <f aca="true" t="shared" si="9" ref="E262:E325">IF(B262=0,0,ROUND((C262-B262)/B262*100,2))</f>
        <v>595.69</v>
      </c>
    </row>
    <row r="263" spans="1:5" s="3" customFormat="1" ht="16.5" customHeight="1">
      <c r="A263" s="45" t="s">
        <v>207</v>
      </c>
      <c r="B263" s="38">
        <v>101</v>
      </c>
      <c r="C263" s="38">
        <v>139</v>
      </c>
      <c r="D263" s="20">
        <f t="shared" si="8"/>
        <v>38</v>
      </c>
      <c r="E263" s="91">
        <f t="shared" si="9"/>
        <v>37.62</v>
      </c>
    </row>
    <row r="264" spans="1:5" s="3" customFormat="1" ht="16.5" customHeight="1">
      <c r="A264" s="45" t="s">
        <v>208</v>
      </c>
      <c r="B264" s="38">
        <v>6</v>
      </c>
      <c r="C264" s="38">
        <v>13</v>
      </c>
      <c r="D264" s="20">
        <f t="shared" si="8"/>
        <v>7</v>
      </c>
      <c r="E264" s="91">
        <f t="shared" si="9"/>
        <v>116.67</v>
      </c>
    </row>
    <row r="265" spans="1:5" s="3" customFormat="1" ht="16.5" customHeight="1">
      <c r="A265" s="45" t="s">
        <v>240</v>
      </c>
      <c r="B265" s="38">
        <v>24</v>
      </c>
      <c r="C265" s="38">
        <v>603</v>
      </c>
      <c r="D265" s="20">
        <f t="shared" si="8"/>
        <v>579</v>
      </c>
      <c r="E265" s="91">
        <f t="shared" si="9"/>
        <v>2412.5</v>
      </c>
    </row>
    <row r="266" spans="1:5" s="3" customFormat="1" ht="16.5" customHeight="1">
      <c r="A266" s="45" t="s">
        <v>241</v>
      </c>
      <c r="B266" s="38">
        <v>37</v>
      </c>
      <c r="C266" s="38">
        <v>39</v>
      </c>
      <c r="D266" s="20">
        <f t="shared" si="8"/>
        <v>2</v>
      </c>
      <c r="E266" s="91">
        <f t="shared" si="9"/>
        <v>5.41</v>
      </c>
    </row>
    <row r="267" spans="1:5" s="3" customFormat="1" ht="16.5" customHeight="1">
      <c r="A267" s="45" t="s">
        <v>531</v>
      </c>
      <c r="B267" s="38"/>
      <c r="C267" s="38">
        <v>536</v>
      </c>
      <c r="D267" s="20">
        <f t="shared" si="8"/>
        <v>536</v>
      </c>
      <c r="E267" s="91">
        <f t="shared" si="9"/>
        <v>0</v>
      </c>
    </row>
    <row r="268" spans="1:5" s="3" customFormat="1" ht="16.5" customHeight="1">
      <c r="A268" s="45" t="s">
        <v>242</v>
      </c>
      <c r="B268" s="38">
        <v>41</v>
      </c>
      <c r="C268" s="38">
        <v>124</v>
      </c>
      <c r="D268" s="20">
        <f t="shared" si="8"/>
        <v>83</v>
      </c>
      <c r="E268" s="91">
        <f t="shared" si="9"/>
        <v>202.44</v>
      </c>
    </row>
    <row r="269" spans="1:5" s="3" customFormat="1" ht="16.5" customHeight="1">
      <c r="A269" s="49" t="s">
        <v>243</v>
      </c>
      <c r="B269" s="38">
        <f>SUM(B270:B272)</f>
        <v>30</v>
      </c>
      <c r="C269" s="38">
        <f>SUM(C270:C272)</f>
        <v>681</v>
      </c>
      <c r="D269" s="20">
        <f t="shared" si="8"/>
        <v>651</v>
      </c>
      <c r="E269" s="91">
        <f t="shared" si="9"/>
        <v>2170</v>
      </c>
    </row>
    <row r="270" spans="1:5" s="3" customFormat="1" ht="16.5" customHeight="1">
      <c r="A270" s="45" t="s">
        <v>244</v>
      </c>
      <c r="B270" s="38"/>
      <c r="C270" s="38">
        <v>255</v>
      </c>
      <c r="D270" s="20">
        <f t="shared" si="8"/>
        <v>255</v>
      </c>
      <c r="E270" s="91">
        <f t="shared" si="9"/>
        <v>0</v>
      </c>
    </row>
    <row r="271" spans="1:5" s="3" customFormat="1" ht="16.5" customHeight="1">
      <c r="A271" s="45" t="s">
        <v>245</v>
      </c>
      <c r="B271" s="38"/>
      <c r="C271" s="38">
        <v>336</v>
      </c>
      <c r="D271" s="20">
        <f t="shared" si="8"/>
        <v>336</v>
      </c>
      <c r="E271" s="91">
        <f t="shared" si="9"/>
        <v>0</v>
      </c>
    </row>
    <row r="272" spans="1:5" s="3" customFormat="1" ht="16.5" customHeight="1">
      <c r="A272" s="45" t="s">
        <v>246</v>
      </c>
      <c r="B272" s="38">
        <v>30</v>
      </c>
      <c r="C272" s="38">
        <v>90</v>
      </c>
      <c r="D272" s="20">
        <f t="shared" si="8"/>
        <v>60</v>
      </c>
      <c r="E272" s="91">
        <f t="shared" si="9"/>
        <v>200</v>
      </c>
    </row>
    <row r="273" spans="1:5" s="3" customFormat="1" ht="16.5" customHeight="1">
      <c r="A273" s="49" t="s">
        <v>247</v>
      </c>
      <c r="B273" s="38">
        <f>SUM(B274:B275)</f>
        <v>67</v>
      </c>
      <c r="C273" s="38">
        <f>SUM(C274:C275)</f>
        <v>104</v>
      </c>
      <c r="D273" s="20">
        <f t="shared" si="8"/>
        <v>37</v>
      </c>
      <c r="E273" s="91">
        <f t="shared" si="9"/>
        <v>55.22</v>
      </c>
    </row>
    <row r="274" spans="1:5" s="3" customFormat="1" ht="16.5" customHeight="1">
      <c r="A274" s="45" t="s">
        <v>207</v>
      </c>
      <c r="B274" s="38">
        <v>55</v>
      </c>
      <c r="C274" s="38">
        <v>80</v>
      </c>
      <c r="D274" s="20">
        <f t="shared" si="8"/>
        <v>25</v>
      </c>
      <c r="E274" s="91">
        <f t="shared" si="9"/>
        <v>45.45</v>
      </c>
    </row>
    <row r="275" spans="1:5" s="3" customFormat="1" ht="16.5" customHeight="1">
      <c r="A275" s="45" t="s">
        <v>208</v>
      </c>
      <c r="B275" s="38">
        <v>12</v>
      </c>
      <c r="C275" s="38">
        <v>24</v>
      </c>
      <c r="D275" s="20">
        <f t="shared" si="8"/>
        <v>12</v>
      </c>
      <c r="E275" s="91">
        <f t="shared" si="9"/>
        <v>100</v>
      </c>
    </row>
    <row r="276" spans="1:5" s="3" customFormat="1" ht="16.5" customHeight="1">
      <c r="A276" s="49" t="s">
        <v>248</v>
      </c>
      <c r="B276" s="38">
        <f>SUM(B277:B278)</f>
        <v>11862</v>
      </c>
      <c r="C276" s="38">
        <f>SUM(C277:C278)</f>
        <v>14941</v>
      </c>
      <c r="D276" s="20">
        <f t="shared" si="8"/>
        <v>3079</v>
      </c>
      <c r="E276" s="91">
        <f t="shared" si="9"/>
        <v>25.96</v>
      </c>
    </row>
    <row r="277" spans="1:5" s="3" customFormat="1" ht="16.5" customHeight="1">
      <c r="A277" s="45" t="s">
        <v>249</v>
      </c>
      <c r="B277" s="38">
        <v>4970</v>
      </c>
      <c r="C277" s="38">
        <v>5700</v>
      </c>
      <c r="D277" s="20">
        <f t="shared" si="8"/>
        <v>730</v>
      </c>
      <c r="E277" s="91">
        <f t="shared" si="9"/>
        <v>14.69</v>
      </c>
    </row>
    <row r="278" spans="1:5" s="3" customFormat="1" ht="16.5" customHeight="1">
      <c r="A278" s="45" t="s">
        <v>250</v>
      </c>
      <c r="B278" s="38">
        <v>6892</v>
      </c>
      <c r="C278" s="38">
        <v>9241</v>
      </c>
      <c r="D278" s="20">
        <f t="shared" si="8"/>
        <v>2349</v>
      </c>
      <c r="E278" s="91">
        <f t="shared" si="9"/>
        <v>34.08</v>
      </c>
    </row>
    <row r="279" spans="1:5" s="3" customFormat="1" ht="16.5" customHeight="1">
      <c r="A279" s="49" t="s">
        <v>251</v>
      </c>
      <c r="B279" s="38">
        <f>SUM(B280:B281)</f>
        <v>848</v>
      </c>
      <c r="C279" s="38">
        <f>SUM(C280:C281)</f>
        <v>218</v>
      </c>
      <c r="D279" s="20">
        <f t="shared" si="8"/>
        <v>-630</v>
      </c>
      <c r="E279" s="91">
        <f t="shared" si="9"/>
        <v>-74.29</v>
      </c>
    </row>
    <row r="280" spans="1:5" s="3" customFormat="1" ht="16.5" customHeight="1">
      <c r="A280" s="45" t="s">
        <v>252</v>
      </c>
      <c r="B280" s="38">
        <v>691</v>
      </c>
      <c r="C280" s="38">
        <v>198</v>
      </c>
      <c r="D280" s="20">
        <f t="shared" si="8"/>
        <v>-493</v>
      </c>
      <c r="E280" s="91">
        <f t="shared" si="9"/>
        <v>-71.35</v>
      </c>
    </row>
    <row r="281" spans="1:5" s="3" customFormat="1" ht="16.5" customHeight="1">
      <c r="A281" s="45" t="s">
        <v>253</v>
      </c>
      <c r="B281" s="38">
        <v>157</v>
      </c>
      <c r="C281" s="38">
        <v>20</v>
      </c>
      <c r="D281" s="20">
        <f t="shared" si="8"/>
        <v>-137</v>
      </c>
      <c r="E281" s="91">
        <f t="shared" si="9"/>
        <v>-87.26</v>
      </c>
    </row>
    <row r="282" spans="1:5" s="3" customFormat="1" ht="16.5" customHeight="1">
      <c r="A282" s="49" t="s">
        <v>254</v>
      </c>
      <c r="B282" s="38">
        <f>SUM(B283:B284)</f>
        <v>977</v>
      </c>
      <c r="C282" s="38">
        <f>SUM(C283:C284)</f>
        <v>1154</v>
      </c>
      <c r="D282" s="20">
        <f t="shared" si="8"/>
        <v>177</v>
      </c>
      <c r="E282" s="91">
        <f t="shared" si="9"/>
        <v>18.12</v>
      </c>
    </row>
    <row r="283" spans="1:5" s="3" customFormat="1" ht="16.5" customHeight="1">
      <c r="A283" s="49" t="s">
        <v>255</v>
      </c>
      <c r="B283" s="38">
        <v>2</v>
      </c>
      <c r="C283" s="38">
        <v>2</v>
      </c>
      <c r="D283" s="20">
        <f t="shared" si="8"/>
        <v>0</v>
      </c>
      <c r="E283" s="91">
        <f t="shared" si="9"/>
        <v>0</v>
      </c>
    </row>
    <row r="284" spans="1:5" s="3" customFormat="1" ht="16.5" customHeight="1">
      <c r="A284" s="45" t="s">
        <v>532</v>
      </c>
      <c r="B284" s="38">
        <v>975</v>
      </c>
      <c r="C284" s="38">
        <v>1152</v>
      </c>
      <c r="D284" s="20">
        <f t="shared" si="8"/>
        <v>177</v>
      </c>
      <c r="E284" s="91">
        <f t="shared" si="9"/>
        <v>18.15</v>
      </c>
    </row>
    <row r="285" spans="1:5" s="3" customFormat="1" ht="16.5" customHeight="1">
      <c r="A285" s="49" t="s">
        <v>256</v>
      </c>
      <c r="B285" s="38">
        <f>B286</f>
        <v>72</v>
      </c>
      <c r="C285" s="38">
        <f>C286</f>
        <v>3004</v>
      </c>
      <c r="D285" s="20">
        <f t="shared" si="8"/>
        <v>2932</v>
      </c>
      <c r="E285" s="91">
        <f t="shared" si="9"/>
        <v>4072.22</v>
      </c>
    </row>
    <row r="286" spans="1:5" s="3" customFormat="1" ht="16.5" customHeight="1">
      <c r="A286" s="45" t="s">
        <v>257</v>
      </c>
      <c r="B286" s="38">
        <v>72</v>
      </c>
      <c r="C286" s="38">
        <v>3004</v>
      </c>
      <c r="D286" s="20">
        <f t="shared" si="8"/>
        <v>2932</v>
      </c>
      <c r="E286" s="91">
        <f t="shared" si="9"/>
        <v>4072.22</v>
      </c>
    </row>
    <row r="287" spans="1:5" s="3" customFormat="1" ht="16.5" customHeight="1">
      <c r="A287" s="49" t="s">
        <v>533</v>
      </c>
      <c r="B287" s="38">
        <f>B288</f>
        <v>10950</v>
      </c>
      <c r="C287" s="38">
        <f>C288</f>
        <v>8760</v>
      </c>
      <c r="D287" s="20">
        <f t="shared" si="8"/>
        <v>-2190</v>
      </c>
      <c r="E287" s="91">
        <f t="shared" si="9"/>
        <v>-20</v>
      </c>
    </row>
    <row r="288" spans="1:5" s="3" customFormat="1" ht="16.5" customHeight="1">
      <c r="A288" s="45" t="s">
        <v>534</v>
      </c>
      <c r="B288" s="38">
        <v>10950</v>
      </c>
      <c r="C288" s="38">
        <v>8760</v>
      </c>
      <c r="D288" s="20">
        <f t="shared" si="8"/>
        <v>-2190</v>
      </c>
      <c r="E288" s="91">
        <f t="shared" si="9"/>
        <v>-20</v>
      </c>
    </row>
    <row r="289" spans="1:5" s="3" customFormat="1" ht="16.5" customHeight="1">
      <c r="A289" s="49" t="s">
        <v>535</v>
      </c>
      <c r="B289" s="38">
        <f>B290</f>
        <v>156</v>
      </c>
      <c r="C289" s="38">
        <f>C290</f>
        <v>540</v>
      </c>
      <c r="D289" s="20">
        <f t="shared" si="8"/>
        <v>384</v>
      </c>
      <c r="E289" s="91">
        <f t="shared" si="9"/>
        <v>246.15</v>
      </c>
    </row>
    <row r="290" spans="1:5" s="3" customFormat="1" ht="16.5" customHeight="1">
      <c r="A290" s="45" t="s">
        <v>536</v>
      </c>
      <c r="B290" s="38">
        <v>156</v>
      </c>
      <c r="C290" s="38">
        <v>540</v>
      </c>
      <c r="D290" s="20">
        <f t="shared" si="8"/>
        <v>384</v>
      </c>
      <c r="E290" s="91">
        <f t="shared" si="9"/>
        <v>246.15</v>
      </c>
    </row>
    <row r="291" spans="1:5" s="3" customFormat="1" ht="16.5" customHeight="1">
      <c r="A291" s="49" t="s">
        <v>258</v>
      </c>
      <c r="B291" s="38">
        <f>B292</f>
        <v>24</v>
      </c>
      <c r="C291" s="38">
        <f>C292</f>
        <v>31</v>
      </c>
      <c r="D291" s="20">
        <f t="shared" si="8"/>
        <v>7</v>
      </c>
      <c r="E291" s="91">
        <f t="shared" si="9"/>
        <v>29.17</v>
      </c>
    </row>
    <row r="292" spans="1:5" s="3" customFormat="1" ht="16.5" customHeight="1">
      <c r="A292" s="45" t="s">
        <v>259</v>
      </c>
      <c r="B292" s="38">
        <v>24</v>
      </c>
      <c r="C292" s="38">
        <v>31</v>
      </c>
      <c r="D292" s="20">
        <f t="shared" si="8"/>
        <v>7</v>
      </c>
      <c r="E292" s="91">
        <f t="shared" si="9"/>
        <v>29.17</v>
      </c>
    </row>
    <row r="293" spans="1:6" s="3" customFormat="1" ht="16.5" customHeight="1">
      <c r="A293" s="47" t="s">
        <v>260</v>
      </c>
      <c r="B293" s="38">
        <f>B294+B298+B302+B305+B312+B321+B323+B327+B333+B335+B338+B340</f>
        <v>47109</v>
      </c>
      <c r="C293" s="38">
        <f>C294+C298+C302+C305+C312+C321+C323+C327+C333+C335+C338+C340</f>
        <v>74347</v>
      </c>
      <c r="D293" s="20">
        <f t="shared" si="8"/>
        <v>27238</v>
      </c>
      <c r="E293" s="91">
        <f t="shared" si="9"/>
        <v>57.82</v>
      </c>
      <c r="F293" s="65"/>
    </row>
    <row r="294" spans="1:5" s="3" customFormat="1" ht="16.5" customHeight="1">
      <c r="A294" s="49" t="s">
        <v>261</v>
      </c>
      <c r="B294" s="38">
        <f>SUM(B295:B297)</f>
        <v>667</v>
      </c>
      <c r="C294" s="38">
        <f>SUM(C295:C297)</f>
        <v>872</v>
      </c>
      <c r="D294" s="20">
        <f t="shared" si="8"/>
        <v>205</v>
      </c>
      <c r="E294" s="91">
        <f t="shared" si="9"/>
        <v>30.73</v>
      </c>
    </row>
    <row r="295" spans="1:5" s="3" customFormat="1" ht="16.5" customHeight="1">
      <c r="A295" s="45" t="s">
        <v>262</v>
      </c>
      <c r="B295" s="38">
        <v>398</v>
      </c>
      <c r="C295" s="38">
        <v>732</v>
      </c>
      <c r="D295" s="20">
        <f t="shared" si="8"/>
        <v>334</v>
      </c>
      <c r="E295" s="91">
        <f t="shared" si="9"/>
        <v>83.92</v>
      </c>
    </row>
    <row r="296" spans="1:5" s="3" customFormat="1" ht="16.5" customHeight="1">
      <c r="A296" s="45" t="s">
        <v>263</v>
      </c>
      <c r="B296" s="38">
        <v>104</v>
      </c>
      <c r="C296" s="38">
        <v>41</v>
      </c>
      <c r="D296" s="20">
        <f t="shared" si="8"/>
        <v>-63</v>
      </c>
      <c r="E296" s="91">
        <f t="shared" si="9"/>
        <v>-60.58</v>
      </c>
    </row>
    <row r="297" spans="1:5" s="3" customFormat="1" ht="16.5" customHeight="1">
      <c r="A297" s="45" t="s">
        <v>264</v>
      </c>
      <c r="B297" s="38">
        <v>165</v>
      </c>
      <c r="C297" s="38">
        <v>99</v>
      </c>
      <c r="D297" s="20">
        <f t="shared" si="8"/>
        <v>-66</v>
      </c>
      <c r="E297" s="91">
        <f t="shared" si="9"/>
        <v>-40</v>
      </c>
    </row>
    <row r="298" spans="1:5" s="3" customFormat="1" ht="16.5" customHeight="1">
      <c r="A298" s="49" t="s">
        <v>265</v>
      </c>
      <c r="B298" s="38">
        <f>SUM(B299:B301)</f>
        <v>1618</v>
      </c>
      <c r="C298" s="38">
        <f>SUM(C299:C301)</f>
        <v>1564</v>
      </c>
      <c r="D298" s="20">
        <f t="shared" si="8"/>
        <v>-54</v>
      </c>
      <c r="E298" s="91">
        <f t="shared" si="9"/>
        <v>-3.34</v>
      </c>
    </row>
    <row r="299" spans="1:5" s="3" customFormat="1" ht="16.5" customHeight="1">
      <c r="A299" s="45" t="s">
        <v>266</v>
      </c>
      <c r="B299" s="38">
        <v>845</v>
      </c>
      <c r="C299" s="38">
        <v>982</v>
      </c>
      <c r="D299" s="20">
        <f t="shared" si="8"/>
        <v>137</v>
      </c>
      <c r="E299" s="91">
        <f t="shared" si="9"/>
        <v>16.21</v>
      </c>
    </row>
    <row r="300" spans="1:5" s="3" customFormat="1" ht="16.5" customHeight="1">
      <c r="A300" s="45" t="s">
        <v>267</v>
      </c>
      <c r="B300" s="38">
        <v>383</v>
      </c>
      <c r="C300" s="38">
        <v>272</v>
      </c>
      <c r="D300" s="20">
        <f t="shared" si="8"/>
        <v>-111</v>
      </c>
      <c r="E300" s="91">
        <f t="shared" si="9"/>
        <v>-28.98</v>
      </c>
    </row>
    <row r="301" spans="1:5" s="3" customFormat="1" ht="16.5" customHeight="1">
      <c r="A301" s="45" t="s">
        <v>268</v>
      </c>
      <c r="B301" s="38">
        <v>390</v>
      </c>
      <c r="C301" s="38">
        <v>310</v>
      </c>
      <c r="D301" s="20">
        <f t="shared" si="8"/>
        <v>-80</v>
      </c>
      <c r="E301" s="91">
        <f t="shared" si="9"/>
        <v>-20.51</v>
      </c>
    </row>
    <row r="302" spans="1:5" s="3" customFormat="1" ht="16.5" customHeight="1">
      <c r="A302" s="49" t="s">
        <v>269</v>
      </c>
      <c r="B302" s="38">
        <f>SUM(B303:B304)</f>
        <v>4291</v>
      </c>
      <c r="C302" s="38">
        <f>SUM(C303:C304)</f>
        <v>4254</v>
      </c>
      <c r="D302" s="20">
        <f t="shared" si="8"/>
        <v>-37</v>
      </c>
      <c r="E302" s="91">
        <f t="shared" si="9"/>
        <v>-0.86</v>
      </c>
    </row>
    <row r="303" spans="1:5" s="3" customFormat="1" ht="16.5" customHeight="1">
      <c r="A303" s="45" t="s">
        <v>270</v>
      </c>
      <c r="B303" s="38">
        <v>3109</v>
      </c>
      <c r="C303" s="38">
        <v>3456</v>
      </c>
      <c r="D303" s="20">
        <f t="shared" si="8"/>
        <v>347</v>
      </c>
      <c r="E303" s="91">
        <f t="shared" si="9"/>
        <v>11.16</v>
      </c>
    </row>
    <row r="304" spans="1:5" s="3" customFormat="1" ht="16.5" customHeight="1">
      <c r="A304" s="45" t="s">
        <v>271</v>
      </c>
      <c r="B304" s="38">
        <v>1182</v>
      </c>
      <c r="C304" s="38">
        <v>798</v>
      </c>
      <c r="D304" s="20">
        <f t="shared" si="8"/>
        <v>-384</v>
      </c>
      <c r="E304" s="91">
        <f t="shared" si="9"/>
        <v>-32.49</v>
      </c>
    </row>
    <row r="305" spans="1:5" s="3" customFormat="1" ht="16.5" customHeight="1">
      <c r="A305" s="49" t="s">
        <v>272</v>
      </c>
      <c r="B305" s="38">
        <f>SUM(B306:B311)</f>
        <v>4242</v>
      </c>
      <c r="C305" s="38">
        <f>SUM(C306:C311)</f>
        <v>6589</v>
      </c>
      <c r="D305" s="20">
        <f t="shared" si="8"/>
        <v>2347</v>
      </c>
      <c r="E305" s="91">
        <f t="shared" si="9"/>
        <v>55.33</v>
      </c>
    </row>
    <row r="306" spans="1:5" s="3" customFormat="1" ht="16.5" customHeight="1">
      <c r="A306" s="45" t="s">
        <v>273</v>
      </c>
      <c r="B306" s="38">
        <v>344</v>
      </c>
      <c r="C306" s="38">
        <v>391</v>
      </c>
      <c r="D306" s="20">
        <f t="shared" si="8"/>
        <v>47</v>
      </c>
      <c r="E306" s="91">
        <f t="shared" si="9"/>
        <v>13.66</v>
      </c>
    </row>
    <row r="307" spans="1:5" s="3" customFormat="1" ht="16.5" customHeight="1">
      <c r="A307" s="45" t="s">
        <v>274</v>
      </c>
      <c r="B307" s="38">
        <v>121</v>
      </c>
      <c r="C307" s="38">
        <v>148</v>
      </c>
      <c r="D307" s="20">
        <f t="shared" si="8"/>
        <v>27</v>
      </c>
      <c r="E307" s="91">
        <f t="shared" si="9"/>
        <v>22.31</v>
      </c>
    </row>
    <row r="308" spans="1:5" s="3" customFormat="1" ht="16.5" customHeight="1">
      <c r="A308" s="45" t="s">
        <v>275</v>
      </c>
      <c r="B308" s="38">
        <v>352</v>
      </c>
      <c r="C308" s="38">
        <v>651</v>
      </c>
      <c r="D308" s="20">
        <f t="shared" si="8"/>
        <v>299</v>
      </c>
      <c r="E308" s="91">
        <f t="shared" si="9"/>
        <v>84.94</v>
      </c>
    </row>
    <row r="309" spans="1:5" s="3" customFormat="1" ht="16.5" customHeight="1">
      <c r="A309" s="45" t="s">
        <v>276</v>
      </c>
      <c r="B309" s="38">
        <v>3259</v>
      </c>
      <c r="C309" s="38">
        <v>4242</v>
      </c>
      <c r="D309" s="20">
        <f t="shared" si="8"/>
        <v>983</v>
      </c>
      <c r="E309" s="91">
        <f t="shared" si="9"/>
        <v>30.16</v>
      </c>
    </row>
    <row r="310" spans="1:5" s="3" customFormat="1" ht="16.5" customHeight="1">
      <c r="A310" s="45" t="s">
        <v>277</v>
      </c>
      <c r="B310" s="38">
        <v>166</v>
      </c>
      <c r="C310" s="38">
        <v>1155</v>
      </c>
      <c r="D310" s="20">
        <f t="shared" si="8"/>
        <v>989</v>
      </c>
      <c r="E310" s="91">
        <f t="shared" si="9"/>
        <v>595.78</v>
      </c>
    </row>
    <row r="311" spans="1:5" s="3" customFormat="1" ht="16.5" customHeight="1">
      <c r="A311" s="45" t="s">
        <v>278</v>
      </c>
      <c r="B311" s="38"/>
      <c r="C311" s="38">
        <v>2</v>
      </c>
      <c r="D311" s="20">
        <f t="shared" si="8"/>
        <v>2</v>
      </c>
      <c r="E311" s="91">
        <f t="shared" si="9"/>
        <v>0</v>
      </c>
    </row>
    <row r="312" spans="1:5" s="3" customFormat="1" ht="16.5" customHeight="1">
      <c r="A312" s="49" t="s">
        <v>537</v>
      </c>
      <c r="B312" s="38">
        <f>SUM(B313:B320)</f>
        <v>34400</v>
      </c>
      <c r="C312" s="38">
        <f>SUM(C313:C320)</f>
        <v>9338</v>
      </c>
      <c r="D312" s="20">
        <f t="shared" si="8"/>
        <v>-25062</v>
      </c>
      <c r="E312" s="91">
        <f t="shared" si="9"/>
        <v>-72.85</v>
      </c>
    </row>
    <row r="313" spans="1:5" s="3" customFormat="1" ht="16.5" customHeight="1">
      <c r="A313" s="45" t="s">
        <v>279</v>
      </c>
      <c r="B313" s="38">
        <v>1601</v>
      </c>
      <c r="C313" s="38">
        <v>1504</v>
      </c>
      <c r="D313" s="20">
        <f t="shared" si="8"/>
        <v>-97</v>
      </c>
      <c r="E313" s="91">
        <f t="shared" si="9"/>
        <v>-6.06</v>
      </c>
    </row>
    <row r="314" spans="1:5" s="3" customFormat="1" ht="16.5" customHeight="1">
      <c r="A314" s="45" t="s">
        <v>280</v>
      </c>
      <c r="B314" s="38">
        <v>3405</v>
      </c>
      <c r="C314" s="38">
        <v>4659</v>
      </c>
      <c r="D314" s="20">
        <f t="shared" si="8"/>
        <v>1254</v>
      </c>
      <c r="E314" s="91">
        <f t="shared" si="9"/>
        <v>36.83</v>
      </c>
    </row>
    <row r="315" spans="1:5" s="3" customFormat="1" ht="16.5" customHeight="1">
      <c r="A315" s="45" t="s">
        <v>281</v>
      </c>
      <c r="B315" s="38">
        <v>2609</v>
      </c>
      <c r="C315" s="38">
        <v>2720</v>
      </c>
      <c r="D315" s="20">
        <f t="shared" si="8"/>
        <v>111</v>
      </c>
      <c r="E315" s="91">
        <f t="shared" si="9"/>
        <v>4.25</v>
      </c>
    </row>
    <row r="316" spans="1:5" s="3" customFormat="1" ht="16.5" customHeight="1">
      <c r="A316" s="45" t="s">
        <v>282</v>
      </c>
      <c r="B316" s="38">
        <v>105</v>
      </c>
      <c r="C316" s="38"/>
      <c r="D316" s="20">
        <f t="shared" si="8"/>
        <v>-105</v>
      </c>
      <c r="E316" s="91">
        <f t="shared" si="9"/>
        <v>-100</v>
      </c>
    </row>
    <row r="317" spans="1:5" s="3" customFormat="1" ht="16.5" customHeight="1">
      <c r="A317" s="45" t="s">
        <v>283</v>
      </c>
      <c r="B317" s="38">
        <v>25351</v>
      </c>
      <c r="C317" s="38"/>
      <c r="D317" s="20">
        <f t="shared" si="8"/>
        <v>-25351</v>
      </c>
      <c r="E317" s="91">
        <f t="shared" si="9"/>
        <v>-100</v>
      </c>
    </row>
    <row r="318" spans="1:5" s="3" customFormat="1" ht="16.5" customHeight="1">
      <c r="A318" s="45" t="s">
        <v>284</v>
      </c>
      <c r="B318" s="38">
        <v>119</v>
      </c>
      <c r="C318" s="38"/>
      <c r="D318" s="20">
        <f t="shared" si="8"/>
        <v>-119</v>
      </c>
      <c r="E318" s="91">
        <f t="shared" si="9"/>
        <v>-100</v>
      </c>
    </row>
    <row r="319" spans="1:5" s="3" customFormat="1" ht="16.5" customHeight="1">
      <c r="A319" s="45" t="s">
        <v>285</v>
      </c>
      <c r="B319" s="38">
        <v>874</v>
      </c>
      <c r="C319" s="38"/>
      <c r="D319" s="20">
        <f t="shared" si="8"/>
        <v>-874</v>
      </c>
      <c r="E319" s="91">
        <f t="shared" si="9"/>
        <v>-100</v>
      </c>
    </row>
    <row r="320" spans="1:5" s="3" customFormat="1" ht="16.5" customHeight="1">
      <c r="A320" s="45" t="s">
        <v>538</v>
      </c>
      <c r="B320" s="38">
        <v>336</v>
      </c>
      <c r="C320" s="38">
        <v>455</v>
      </c>
      <c r="D320" s="20">
        <f t="shared" si="8"/>
        <v>119</v>
      </c>
      <c r="E320" s="91">
        <f t="shared" si="9"/>
        <v>35.42</v>
      </c>
    </row>
    <row r="321" spans="1:5" s="3" customFormat="1" ht="16.5" customHeight="1">
      <c r="A321" s="49" t="s">
        <v>286</v>
      </c>
      <c r="B321" s="38">
        <f>B322</f>
        <v>20</v>
      </c>
      <c r="C321" s="38">
        <f>C322</f>
        <v>100</v>
      </c>
      <c r="D321" s="20">
        <f t="shared" si="8"/>
        <v>80</v>
      </c>
      <c r="E321" s="91">
        <f t="shared" si="9"/>
        <v>400</v>
      </c>
    </row>
    <row r="322" spans="1:5" s="3" customFormat="1" ht="16.5" customHeight="1">
      <c r="A322" s="45" t="s">
        <v>287</v>
      </c>
      <c r="B322" s="38">
        <v>20</v>
      </c>
      <c r="C322" s="38">
        <v>100</v>
      </c>
      <c r="D322" s="20">
        <f t="shared" si="8"/>
        <v>80</v>
      </c>
      <c r="E322" s="91">
        <f t="shared" si="9"/>
        <v>400</v>
      </c>
    </row>
    <row r="323" spans="1:5" s="3" customFormat="1" ht="16.5" customHeight="1">
      <c r="A323" s="49" t="s">
        <v>288</v>
      </c>
      <c r="B323" s="38">
        <f>SUM(B324:B326)</f>
        <v>1429</v>
      </c>
      <c r="C323" s="38">
        <f>SUM(C324:C326)</f>
        <v>398</v>
      </c>
      <c r="D323" s="20">
        <f t="shared" si="8"/>
        <v>-1031</v>
      </c>
      <c r="E323" s="91">
        <f t="shared" si="9"/>
        <v>-72.15</v>
      </c>
    </row>
    <row r="324" spans="1:5" s="3" customFormat="1" ht="16.5" customHeight="1">
      <c r="A324" s="45" t="s">
        <v>291</v>
      </c>
      <c r="B324" s="38">
        <v>1077</v>
      </c>
      <c r="C324" s="38">
        <v>158</v>
      </c>
      <c r="D324" s="20">
        <f t="shared" si="8"/>
        <v>-919</v>
      </c>
      <c r="E324" s="91">
        <f t="shared" si="9"/>
        <v>-85.33</v>
      </c>
    </row>
    <row r="325" spans="1:5" s="3" customFormat="1" ht="16.5" customHeight="1">
      <c r="A325" s="45" t="s">
        <v>292</v>
      </c>
      <c r="B325" s="38">
        <v>24</v>
      </c>
      <c r="C325" s="38">
        <v>5</v>
      </c>
      <c r="D325" s="20">
        <f t="shared" si="8"/>
        <v>-19</v>
      </c>
      <c r="E325" s="91">
        <f t="shared" si="9"/>
        <v>-79.17</v>
      </c>
    </row>
    <row r="326" spans="1:5" s="3" customFormat="1" ht="16.5" customHeight="1">
      <c r="A326" s="45" t="s">
        <v>293</v>
      </c>
      <c r="B326" s="38">
        <v>328</v>
      </c>
      <c r="C326" s="38">
        <v>235</v>
      </c>
      <c r="D326" s="20">
        <f aca="true" t="shared" si="10" ref="D326:D389">C326-B326</f>
        <v>-93</v>
      </c>
      <c r="E326" s="91">
        <f aca="true" t="shared" si="11" ref="E326:E389">IF(B326=0,0,ROUND((C326-B326)/B326*100,2))</f>
        <v>-28.35</v>
      </c>
    </row>
    <row r="327" spans="1:5" s="3" customFormat="1" ht="16.5" customHeight="1">
      <c r="A327" s="49" t="s">
        <v>294</v>
      </c>
      <c r="B327" s="38">
        <f>SUM(B328:B332)</f>
        <v>416</v>
      </c>
      <c r="C327" s="38">
        <f>SUM(C328:C332)</f>
        <v>652</v>
      </c>
      <c r="D327" s="20">
        <f t="shared" si="10"/>
        <v>236</v>
      </c>
      <c r="E327" s="91">
        <f t="shared" si="11"/>
        <v>56.73</v>
      </c>
    </row>
    <row r="328" spans="1:5" s="3" customFormat="1" ht="16.5" customHeight="1">
      <c r="A328" s="45" t="s">
        <v>295</v>
      </c>
      <c r="B328" s="38">
        <v>306</v>
      </c>
      <c r="C328" s="38">
        <v>390</v>
      </c>
      <c r="D328" s="20">
        <f t="shared" si="10"/>
        <v>84</v>
      </c>
      <c r="E328" s="91">
        <f t="shared" si="11"/>
        <v>27.45</v>
      </c>
    </row>
    <row r="329" spans="1:5" s="3" customFormat="1" ht="16.5" customHeight="1">
      <c r="A329" s="45" t="s">
        <v>296</v>
      </c>
      <c r="B329" s="38">
        <v>9</v>
      </c>
      <c r="C329" s="38"/>
      <c r="D329" s="20">
        <f t="shared" si="10"/>
        <v>-9</v>
      </c>
      <c r="E329" s="91">
        <f t="shared" si="11"/>
        <v>-100</v>
      </c>
    </row>
    <row r="330" spans="1:5" s="3" customFormat="1" ht="16.5" customHeight="1">
      <c r="A330" s="45" t="s">
        <v>297</v>
      </c>
      <c r="B330" s="38">
        <v>2</v>
      </c>
      <c r="C330" s="38"/>
      <c r="D330" s="20">
        <f t="shared" si="10"/>
        <v>-2</v>
      </c>
      <c r="E330" s="91">
        <f t="shared" si="11"/>
        <v>-100</v>
      </c>
    </row>
    <row r="331" spans="1:5" s="3" customFormat="1" ht="16.5" customHeight="1">
      <c r="A331" s="45" t="s">
        <v>298</v>
      </c>
      <c r="B331" s="38">
        <v>41</v>
      </c>
      <c r="C331" s="38">
        <v>190</v>
      </c>
      <c r="D331" s="20">
        <f t="shared" si="10"/>
        <v>149</v>
      </c>
      <c r="E331" s="91">
        <f t="shared" si="11"/>
        <v>363.41</v>
      </c>
    </row>
    <row r="332" spans="1:5" s="3" customFormat="1" ht="16.5" customHeight="1">
      <c r="A332" s="45" t="s">
        <v>299</v>
      </c>
      <c r="B332" s="38">
        <v>58</v>
      </c>
      <c r="C332" s="38">
        <v>72</v>
      </c>
      <c r="D332" s="20">
        <f t="shared" si="10"/>
        <v>14</v>
      </c>
      <c r="E332" s="91">
        <f t="shared" si="11"/>
        <v>24.14</v>
      </c>
    </row>
    <row r="333" spans="1:5" s="3" customFormat="1" ht="16.5" customHeight="1">
      <c r="A333" s="49" t="s">
        <v>539</v>
      </c>
      <c r="B333" s="38"/>
      <c r="C333" s="38">
        <f>C334</f>
        <v>48749</v>
      </c>
      <c r="D333" s="20">
        <f t="shared" si="10"/>
        <v>48749</v>
      </c>
      <c r="E333" s="91">
        <f t="shared" si="11"/>
        <v>0</v>
      </c>
    </row>
    <row r="334" spans="1:5" s="3" customFormat="1" ht="16.5" customHeight="1">
      <c r="A334" s="45" t="s">
        <v>540</v>
      </c>
      <c r="B334" s="38"/>
      <c r="C334" s="38">
        <v>48749</v>
      </c>
      <c r="D334" s="20">
        <f t="shared" si="10"/>
        <v>48749</v>
      </c>
      <c r="E334" s="91">
        <f t="shared" si="11"/>
        <v>0</v>
      </c>
    </row>
    <row r="335" spans="1:5" s="3" customFormat="1" ht="16.5" customHeight="1">
      <c r="A335" s="49" t="s">
        <v>541</v>
      </c>
      <c r="B335" s="38"/>
      <c r="C335" s="38">
        <f>SUM(C336:C337)</f>
        <v>1275</v>
      </c>
      <c r="D335" s="20">
        <f t="shared" si="10"/>
        <v>1275</v>
      </c>
      <c r="E335" s="91">
        <f t="shared" si="11"/>
        <v>0</v>
      </c>
    </row>
    <row r="336" spans="1:5" s="3" customFormat="1" ht="16.5" customHeight="1">
      <c r="A336" s="45" t="s">
        <v>285</v>
      </c>
      <c r="B336" s="38"/>
      <c r="C336" s="38">
        <v>586</v>
      </c>
      <c r="D336" s="20">
        <f t="shared" si="10"/>
        <v>586</v>
      </c>
      <c r="E336" s="91">
        <f t="shared" si="11"/>
        <v>0</v>
      </c>
    </row>
    <row r="337" spans="1:5" s="3" customFormat="1" ht="16.5" customHeight="1">
      <c r="A337" s="45" t="s">
        <v>542</v>
      </c>
      <c r="B337" s="38"/>
      <c r="C337" s="38">
        <v>689</v>
      </c>
      <c r="D337" s="20">
        <f t="shared" si="10"/>
        <v>689</v>
      </c>
      <c r="E337" s="91">
        <f t="shared" si="11"/>
        <v>0</v>
      </c>
    </row>
    <row r="338" spans="1:5" s="3" customFormat="1" ht="16.5" customHeight="1">
      <c r="A338" s="49" t="s">
        <v>543</v>
      </c>
      <c r="B338" s="38"/>
      <c r="C338" s="38">
        <f>C339</f>
        <v>106</v>
      </c>
      <c r="D338" s="20">
        <f t="shared" si="10"/>
        <v>106</v>
      </c>
      <c r="E338" s="91">
        <f t="shared" si="11"/>
        <v>0</v>
      </c>
    </row>
    <row r="339" spans="1:5" s="3" customFormat="1" ht="16.5" customHeight="1">
      <c r="A339" s="45" t="s">
        <v>282</v>
      </c>
      <c r="B339" s="38"/>
      <c r="C339" s="38">
        <v>106</v>
      </c>
      <c r="D339" s="20">
        <f t="shared" si="10"/>
        <v>106</v>
      </c>
      <c r="E339" s="91">
        <f t="shared" si="11"/>
        <v>0</v>
      </c>
    </row>
    <row r="340" spans="1:5" s="3" customFormat="1" ht="16.5" customHeight="1">
      <c r="A340" s="49" t="s">
        <v>300</v>
      </c>
      <c r="B340" s="38">
        <f>B341</f>
        <v>26</v>
      </c>
      <c r="C340" s="38">
        <f>C341</f>
        <v>450</v>
      </c>
      <c r="D340" s="20">
        <f t="shared" si="10"/>
        <v>424</v>
      </c>
      <c r="E340" s="91">
        <f t="shared" si="11"/>
        <v>1630.77</v>
      </c>
    </row>
    <row r="341" spans="1:5" s="3" customFormat="1" ht="16.5" customHeight="1">
      <c r="A341" s="45" t="s">
        <v>301</v>
      </c>
      <c r="B341" s="38">
        <v>26</v>
      </c>
      <c r="C341" s="38">
        <v>450</v>
      </c>
      <c r="D341" s="20">
        <f t="shared" si="10"/>
        <v>424</v>
      </c>
      <c r="E341" s="91">
        <f t="shared" si="11"/>
        <v>1630.77</v>
      </c>
    </row>
    <row r="342" spans="1:6" s="3" customFormat="1" ht="16.5" customHeight="1">
      <c r="A342" s="47" t="s">
        <v>302</v>
      </c>
      <c r="B342" s="38">
        <f>B343+B347+B349+B352+B355+B357+B361+B363+B365+B369</f>
        <v>41563</v>
      </c>
      <c r="C342" s="38">
        <f>C343+C347+C349+C352+C355+C357+C361+C363+C365+C369</f>
        <v>4863</v>
      </c>
      <c r="D342" s="20">
        <f t="shared" si="10"/>
        <v>-36700</v>
      </c>
      <c r="E342" s="91">
        <f t="shared" si="11"/>
        <v>-88.3</v>
      </c>
      <c r="F342" s="65"/>
    </row>
    <row r="343" spans="1:5" s="3" customFormat="1" ht="16.5" customHeight="1">
      <c r="A343" s="49" t="s">
        <v>303</v>
      </c>
      <c r="B343" s="38">
        <f>SUM(B344:B346)</f>
        <v>519</v>
      </c>
      <c r="C343" s="38">
        <f>SUM(C344:C346)</f>
        <v>770</v>
      </c>
      <c r="D343" s="20">
        <f t="shared" si="10"/>
        <v>251</v>
      </c>
      <c r="E343" s="91">
        <f t="shared" si="11"/>
        <v>48.36</v>
      </c>
    </row>
    <row r="344" spans="1:5" s="3" customFormat="1" ht="16.5" customHeight="1">
      <c r="A344" s="45" t="s">
        <v>304</v>
      </c>
      <c r="B344" s="38">
        <v>153</v>
      </c>
      <c r="C344" s="38">
        <v>215</v>
      </c>
      <c r="D344" s="20">
        <f t="shared" si="10"/>
        <v>62</v>
      </c>
      <c r="E344" s="91">
        <f t="shared" si="11"/>
        <v>40.52</v>
      </c>
    </row>
    <row r="345" spans="1:5" s="3" customFormat="1" ht="16.5" customHeight="1">
      <c r="A345" s="45" t="s">
        <v>305</v>
      </c>
      <c r="B345" s="38">
        <v>25</v>
      </c>
      <c r="C345" s="38">
        <v>28</v>
      </c>
      <c r="D345" s="20">
        <f t="shared" si="10"/>
        <v>3</v>
      </c>
      <c r="E345" s="91">
        <f t="shared" si="11"/>
        <v>12</v>
      </c>
    </row>
    <row r="346" spans="1:5" s="3" customFormat="1" ht="16.5" customHeight="1">
      <c r="A346" s="45" t="s">
        <v>306</v>
      </c>
      <c r="B346" s="38">
        <v>341</v>
      </c>
      <c r="C346" s="38">
        <v>527</v>
      </c>
      <c r="D346" s="20">
        <f t="shared" si="10"/>
        <v>186</v>
      </c>
      <c r="E346" s="91">
        <f t="shared" si="11"/>
        <v>54.55</v>
      </c>
    </row>
    <row r="347" spans="1:5" s="3" customFormat="1" ht="16.5" customHeight="1">
      <c r="A347" s="43" t="s">
        <v>307</v>
      </c>
      <c r="B347" s="38"/>
      <c r="C347" s="38">
        <f>C348</f>
        <v>20</v>
      </c>
      <c r="D347" s="20">
        <f t="shared" si="10"/>
        <v>20</v>
      </c>
      <c r="E347" s="91">
        <f t="shared" si="11"/>
        <v>0</v>
      </c>
    </row>
    <row r="348" spans="1:5" s="3" customFormat="1" ht="16.5" customHeight="1">
      <c r="A348" s="44" t="s">
        <v>308</v>
      </c>
      <c r="B348" s="38"/>
      <c r="C348" s="38">
        <v>20</v>
      </c>
      <c r="D348" s="20">
        <f t="shared" si="10"/>
        <v>20</v>
      </c>
      <c r="E348" s="91">
        <f t="shared" si="11"/>
        <v>0</v>
      </c>
    </row>
    <row r="349" spans="1:5" s="3" customFormat="1" ht="16.5" customHeight="1">
      <c r="A349" s="49" t="s">
        <v>309</v>
      </c>
      <c r="B349" s="38">
        <f>SUM(B350:B351)</f>
        <v>140</v>
      </c>
      <c r="C349" s="38">
        <f>SUM(C350:C351)</f>
        <v>271</v>
      </c>
      <c r="D349" s="20">
        <f t="shared" si="10"/>
        <v>131</v>
      </c>
      <c r="E349" s="91">
        <f t="shared" si="11"/>
        <v>93.57</v>
      </c>
    </row>
    <row r="350" spans="1:5" s="3" customFormat="1" ht="16.5" customHeight="1">
      <c r="A350" s="45" t="s">
        <v>310</v>
      </c>
      <c r="B350" s="38">
        <v>140</v>
      </c>
      <c r="C350" s="38"/>
      <c r="D350" s="20">
        <f t="shared" si="10"/>
        <v>-140</v>
      </c>
      <c r="E350" s="91">
        <f t="shared" si="11"/>
        <v>-100</v>
      </c>
    </row>
    <row r="351" spans="1:5" s="3" customFormat="1" ht="16.5" customHeight="1">
      <c r="A351" s="45" t="s">
        <v>311</v>
      </c>
      <c r="B351" s="38"/>
      <c r="C351" s="38">
        <v>271</v>
      </c>
      <c r="D351" s="20">
        <f t="shared" si="10"/>
        <v>271</v>
      </c>
      <c r="E351" s="91">
        <f t="shared" si="11"/>
        <v>0</v>
      </c>
    </row>
    <row r="352" spans="1:5" s="3" customFormat="1" ht="16.5" customHeight="1">
      <c r="A352" s="49" t="s">
        <v>312</v>
      </c>
      <c r="B352" s="38">
        <f>B354</f>
        <v>311</v>
      </c>
      <c r="C352" s="38">
        <f>SUM(C353:C354)</f>
        <v>449</v>
      </c>
      <c r="D352" s="20">
        <f t="shared" si="10"/>
        <v>138</v>
      </c>
      <c r="E352" s="91">
        <f t="shared" si="11"/>
        <v>44.37</v>
      </c>
    </row>
    <row r="353" spans="1:5" s="3" customFormat="1" ht="16.5" customHeight="1">
      <c r="A353" s="45" t="s">
        <v>544</v>
      </c>
      <c r="B353" s="38"/>
      <c r="C353" s="38">
        <v>198</v>
      </c>
      <c r="D353" s="20">
        <f t="shared" si="10"/>
        <v>198</v>
      </c>
      <c r="E353" s="91">
        <f t="shared" si="11"/>
        <v>0</v>
      </c>
    </row>
    <row r="354" spans="1:5" s="3" customFormat="1" ht="16.5" customHeight="1">
      <c r="A354" s="45" t="s">
        <v>313</v>
      </c>
      <c r="B354" s="38">
        <v>311</v>
      </c>
      <c r="C354" s="38">
        <v>251</v>
      </c>
      <c r="D354" s="20">
        <f t="shared" si="10"/>
        <v>-60</v>
      </c>
      <c r="E354" s="91">
        <f t="shared" si="11"/>
        <v>-19.29</v>
      </c>
    </row>
    <row r="355" spans="1:5" s="3" customFormat="1" ht="16.5" customHeight="1">
      <c r="A355" s="43" t="s">
        <v>314</v>
      </c>
      <c r="B355" s="38">
        <f>SUM(B356:B356)</f>
        <v>680</v>
      </c>
      <c r="C355" s="38">
        <f>SUM(C356:C356)</f>
        <v>120</v>
      </c>
      <c r="D355" s="20">
        <f t="shared" si="10"/>
        <v>-560</v>
      </c>
      <c r="E355" s="91">
        <f t="shared" si="11"/>
        <v>-82.35</v>
      </c>
    </row>
    <row r="356" spans="1:5" s="3" customFormat="1" ht="16.5" customHeight="1">
      <c r="A356" s="44" t="s">
        <v>315</v>
      </c>
      <c r="B356" s="38">
        <v>680</v>
      </c>
      <c r="C356" s="38">
        <v>120</v>
      </c>
      <c r="D356" s="20">
        <f t="shared" si="10"/>
        <v>-560</v>
      </c>
      <c r="E356" s="91">
        <f t="shared" si="11"/>
        <v>-82.35</v>
      </c>
    </row>
    <row r="357" spans="1:5" s="3" customFormat="1" ht="16.5" customHeight="1">
      <c r="A357" s="43" t="s">
        <v>316</v>
      </c>
      <c r="B357" s="38">
        <f>SUM(B358:B360)</f>
        <v>3563</v>
      </c>
      <c r="C357" s="38">
        <f>SUM(C358:C360)</f>
        <v>1331</v>
      </c>
      <c r="D357" s="20">
        <f t="shared" si="10"/>
        <v>-2232</v>
      </c>
      <c r="E357" s="91">
        <f t="shared" si="11"/>
        <v>-62.64</v>
      </c>
    </row>
    <row r="358" spans="1:5" s="3" customFormat="1" ht="16.5" customHeight="1">
      <c r="A358" s="43" t="s">
        <v>317</v>
      </c>
      <c r="B358" s="38">
        <v>1767</v>
      </c>
      <c r="C358" s="38">
        <v>928</v>
      </c>
      <c r="D358" s="20">
        <f t="shared" si="10"/>
        <v>-839</v>
      </c>
      <c r="E358" s="91">
        <f t="shared" si="11"/>
        <v>-47.48</v>
      </c>
    </row>
    <row r="359" spans="1:5" s="3" customFormat="1" ht="16.5" customHeight="1">
      <c r="A359" s="44" t="s">
        <v>318</v>
      </c>
      <c r="B359" s="38">
        <v>285</v>
      </c>
      <c r="C359" s="38"/>
      <c r="D359" s="20">
        <f t="shared" si="10"/>
        <v>-285</v>
      </c>
      <c r="E359" s="91">
        <f t="shared" si="11"/>
        <v>-100</v>
      </c>
    </row>
    <row r="360" spans="1:5" s="3" customFormat="1" ht="16.5" customHeight="1">
      <c r="A360" s="44" t="s">
        <v>319</v>
      </c>
      <c r="B360" s="38">
        <v>1511</v>
      </c>
      <c r="C360" s="38">
        <v>403</v>
      </c>
      <c r="D360" s="20">
        <f t="shared" si="10"/>
        <v>-1108</v>
      </c>
      <c r="E360" s="91">
        <f t="shared" si="11"/>
        <v>-73.33</v>
      </c>
    </row>
    <row r="361" spans="1:5" s="3" customFormat="1" ht="16.5" customHeight="1">
      <c r="A361" s="49" t="s">
        <v>320</v>
      </c>
      <c r="B361" s="38">
        <f>B362</f>
        <v>950</v>
      </c>
      <c r="C361" s="38">
        <f>C362</f>
        <v>1020</v>
      </c>
      <c r="D361" s="20">
        <f t="shared" si="10"/>
        <v>70</v>
      </c>
      <c r="E361" s="91">
        <f t="shared" si="11"/>
        <v>7.37</v>
      </c>
    </row>
    <row r="362" spans="1:5" s="3" customFormat="1" ht="16.5" customHeight="1">
      <c r="A362" s="45" t="s">
        <v>321</v>
      </c>
      <c r="B362" s="38">
        <v>950</v>
      </c>
      <c r="C362" s="38">
        <v>1020</v>
      </c>
      <c r="D362" s="20">
        <f t="shared" si="10"/>
        <v>70</v>
      </c>
      <c r="E362" s="91">
        <f t="shared" si="11"/>
        <v>7.37</v>
      </c>
    </row>
    <row r="363" spans="1:5" s="3" customFormat="1" ht="16.5" customHeight="1">
      <c r="A363" s="49" t="s">
        <v>322</v>
      </c>
      <c r="B363" s="38">
        <f>B364</f>
        <v>1026</v>
      </c>
      <c r="C363" s="38">
        <f>C364</f>
        <v>557</v>
      </c>
      <c r="D363" s="20">
        <f t="shared" si="10"/>
        <v>-469</v>
      </c>
      <c r="E363" s="91">
        <f t="shared" si="11"/>
        <v>-45.71</v>
      </c>
    </row>
    <row r="364" spans="1:5" s="3" customFormat="1" ht="16.5" customHeight="1">
      <c r="A364" s="45" t="s">
        <v>323</v>
      </c>
      <c r="B364" s="38">
        <v>1026</v>
      </c>
      <c r="C364" s="38">
        <v>557</v>
      </c>
      <c r="D364" s="20">
        <f t="shared" si="10"/>
        <v>-469</v>
      </c>
      <c r="E364" s="91">
        <f t="shared" si="11"/>
        <v>-45.71</v>
      </c>
    </row>
    <row r="365" spans="1:5" s="3" customFormat="1" ht="16.5" customHeight="1">
      <c r="A365" s="49" t="s">
        <v>324</v>
      </c>
      <c r="B365" s="38">
        <f>SUM(B366:B368)</f>
        <v>915</v>
      </c>
      <c r="C365" s="38">
        <f>SUM(C366:C368)</f>
        <v>325</v>
      </c>
      <c r="D365" s="20">
        <f t="shared" si="10"/>
        <v>-590</v>
      </c>
      <c r="E365" s="91">
        <f t="shared" si="11"/>
        <v>-64.48</v>
      </c>
    </row>
    <row r="366" spans="1:5" s="3" customFormat="1" ht="16.5" customHeight="1">
      <c r="A366" s="45" t="s">
        <v>325</v>
      </c>
      <c r="B366" s="38">
        <v>304</v>
      </c>
      <c r="C366" s="38">
        <v>179</v>
      </c>
      <c r="D366" s="20">
        <f t="shared" si="10"/>
        <v>-125</v>
      </c>
      <c r="E366" s="91">
        <f t="shared" si="11"/>
        <v>-41.12</v>
      </c>
    </row>
    <row r="367" spans="1:5" s="3" customFormat="1" ht="16.5" customHeight="1">
      <c r="A367" s="45" t="s">
        <v>326</v>
      </c>
      <c r="B367" s="38">
        <v>111</v>
      </c>
      <c r="C367" s="38">
        <v>146</v>
      </c>
      <c r="D367" s="20">
        <f t="shared" si="10"/>
        <v>35</v>
      </c>
      <c r="E367" s="91">
        <f t="shared" si="11"/>
        <v>31.53</v>
      </c>
    </row>
    <row r="368" spans="1:5" s="3" customFormat="1" ht="16.5" customHeight="1">
      <c r="A368" s="45" t="s">
        <v>327</v>
      </c>
      <c r="B368" s="38">
        <v>500</v>
      </c>
      <c r="C368" s="38"/>
      <c r="D368" s="20">
        <f t="shared" si="10"/>
        <v>-500</v>
      </c>
      <c r="E368" s="91">
        <f t="shared" si="11"/>
        <v>-100</v>
      </c>
    </row>
    <row r="369" spans="1:5" s="3" customFormat="1" ht="16.5" customHeight="1">
      <c r="A369" s="49" t="s">
        <v>328</v>
      </c>
      <c r="B369" s="38">
        <f>B370</f>
        <v>33459</v>
      </c>
      <c r="C369" s="38"/>
      <c r="D369" s="20">
        <f t="shared" si="10"/>
        <v>-33459</v>
      </c>
      <c r="E369" s="91">
        <f t="shared" si="11"/>
        <v>-100</v>
      </c>
    </row>
    <row r="370" spans="1:5" s="3" customFormat="1" ht="16.5" customHeight="1">
      <c r="A370" s="45" t="s">
        <v>329</v>
      </c>
      <c r="B370" s="38">
        <v>33459</v>
      </c>
      <c r="C370" s="38"/>
      <c r="D370" s="20">
        <f t="shared" si="10"/>
        <v>-33459</v>
      </c>
      <c r="E370" s="91">
        <f t="shared" si="11"/>
        <v>-100</v>
      </c>
    </row>
    <row r="371" spans="1:6" s="3" customFormat="1" ht="16.5" customHeight="1">
      <c r="A371" s="47" t="s">
        <v>530</v>
      </c>
      <c r="B371" s="38">
        <f>B372+B380+B382+B385+B387+B389</f>
        <v>4694</v>
      </c>
      <c r="C371" s="38">
        <f>C372+C380+C382+C385+C387+C389</f>
        <v>15292</v>
      </c>
      <c r="D371" s="20">
        <f t="shared" si="10"/>
        <v>10598</v>
      </c>
      <c r="E371" s="91">
        <f t="shared" si="11"/>
        <v>225.78</v>
      </c>
      <c r="F371" s="65"/>
    </row>
    <row r="372" spans="1:5" s="3" customFormat="1" ht="16.5" customHeight="1">
      <c r="A372" s="49" t="s">
        <v>330</v>
      </c>
      <c r="B372" s="38">
        <f>SUM(B373:B379)</f>
        <v>2142</v>
      </c>
      <c r="C372" s="38">
        <f>SUM(C373:C379)</f>
        <v>2895</v>
      </c>
      <c r="D372" s="20">
        <f t="shared" si="10"/>
        <v>753</v>
      </c>
      <c r="E372" s="91">
        <f t="shared" si="11"/>
        <v>35.15</v>
      </c>
    </row>
    <row r="373" spans="1:5" s="3" customFormat="1" ht="16.5" customHeight="1">
      <c r="A373" s="45" t="s">
        <v>331</v>
      </c>
      <c r="B373" s="38">
        <v>258</v>
      </c>
      <c r="C373" s="38">
        <v>333</v>
      </c>
      <c r="D373" s="20">
        <f t="shared" si="10"/>
        <v>75</v>
      </c>
      <c r="E373" s="91">
        <f t="shared" si="11"/>
        <v>29.07</v>
      </c>
    </row>
    <row r="374" spans="1:5" s="3" customFormat="1" ht="16.5" customHeight="1">
      <c r="A374" s="45" t="s">
        <v>332</v>
      </c>
      <c r="B374" s="38">
        <v>44</v>
      </c>
      <c r="C374" s="38">
        <v>41</v>
      </c>
      <c r="D374" s="20">
        <f t="shared" si="10"/>
        <v>-3</v>
      </c>
      <c r="E374" s="91">
        <f t="shared" si="11"/>
        <v>-6.82</v>
      </c>
    </row>
    <row r="375" spans="1:5" s="3" customFormat="1" ht="16.5" customHeight="1">
      <c r="A375" s="45" t="s">
        <v>333</v>
      </c>
      <c r="B375" s="38">
        <v>469</v>
      </c>
      <c r="C375" s="38">
        <v>872</v>
      </c>
      <c r="D375" s="20">
        <f t="shared" si="10"/>
        <v>403</v>
      </c>
      <c r="E375" s="91">
        <f t="shared" si="11"/>
        <v>85.93</v>
      </c>
    </row>
    <row r="376" spans="1:5" s="3" customFormat="1" ht="16.5" customHeight="1">
      <c r="A376" s="45" t="s">
        <v>334</v>
      </c>
      <c r="B376" s="38">
        <v>117</v>
      </c>
      <c r="C376" s="38">
        <v>124</v>
      </c>
      <c r="D376" s="20">
        <f t="shared" si="10"/>
        <v>7</v>
      </c>
      <c r="E376" s="91">
        <f t="shared" si="11"/>
        <v>5.98</v>
      </c>
    </row>
    <row r="377" spans="1:5" s="3" customFormat="1" ht="16.5" customHeight="1">
      <c r="A377" s="45" t="s">
        <v>335</v>
      </c>
      <c r="B377" s="38">
        <v>152</v>
      </c>
      <c r="C377" s="38">
        <v>168</v>
      </c>
      <c r="D377" s="20">
        <f t="shared" si="10"/>
        <v>16</v>
      </c>
      <c r="E377" s="91">
        <f t="shared" si="11"/>
        <v>10.53</v>
      </c>
    </row>
    <row r="378" spans="1:5" s="3" customFormat="1" ht="16.5" customHeight="1">
      <c r="A378" s="45" t="s">
        <v>336</v>
      </c>
      <c r="B378" s="38">
        <v>82</v>
      </c>
      <c r="C378" s="38">
        <v>92</v>
      </c>
      <c r="D378" s="20">
        <f t="shared" si="10"/>
        <v>10</v>
      </c>
      <c r="E378" s="91">
        <f t="shared" si="11"/>
        <v>12.2</v>
      </c>
    </row>
    <row r="379" spans="1:5" s="3" customFormat="1" ht="16.5" customHeight="1">
      <c r="A379" s="45" t="s">
        <v>337</v>
      </c>
      <c r="B379" s="38">
        <v>1020</v>
      </c>
      <c r="C379" s="38">
        <v>1265</v>
      </c>
      <c r="D379" s="20">
        <f t="shared" si="10"/>
        <v>245</v>
      </c>
      <c r="E379" s="91">
        <f t="shared" si="11"/>
        <v>24.02</v>
      </c>
    </row>
    <row r="380" spans="1:5" s="3" customFormat="1" ht="16.5" customHeight="1">
      <c r="A380" s="49" t="s">
        <v>338</v>
      </c>
      <c r="B380" s="38">
        <f>SUM(B381)</f>
        <v>730</v>
      </c>
      <c r="C380" s="38">
        <f>SUM(C381)</f>
        <v>232</v>
      </c>
      <c r="D380" s="20">
        <f t="shared" si="10"/>
        <v>-498</v>
      </c>
      <c r="E380" s="91">
        <f t="shared" si="11"/>
        <v>-68.22</v>
      </c>
    </row>
    <row r="381" spans="1:5" s="3" customFormat="1" ht="16.5" customHeight="1">
      <c r="A381" s="45" t="s">
        <v>339</v>
      </c>
      <c r="B381" s="38">
        <v>730</v>
      </c>
      <c r="C381" s="38">
        <v>232</v>
      </c>
      <c r="D381" s="20">
        <f t="shared" si="10"/>
        <v>-498</v>
      </c>
      <c r="E381" s="91">
        <f t="shared" si="11"/>
        <v>-68.22</v>
      </c>
    </row>
    <row r="382" spans="1:5" s="3" customFormat="1" ht="16.5" customHeight="1">
      <c r="A382" s="49" t="s">
        <v>340</v>
      </c>
      <c r="B382" s="38">
        <f>SUM(B383:B384)</f>
        <v>690</v>
      </c>
      <c r="C382" s="38">
        <f>SUM(C383:C384)</f>
        <v>602</v>
      </c>
      <c r="D382" s="20">
        <f t="shared" si="10"/>
        <v>-88</v>
      </c>
      <c r="E382" s="91">
        <f t="shared" si="11"/>
        <v>-12.75</v>
      </c>
    </row>
    <row r="383" spans="1:5" s="3" customFormat="1" ht="16.5" customHeight="1">
      <c r="A383" s="45" t="s">
        <v>341</v>
      </c>
      <c r="B383" s="38">
        <v>670</v>
      </c>
      <c r="C383" s="38">
        <v>530</v>
      </c>
      <c r="D383" s="20">
        <f t="shared" si="10"/>
        <v>-140</v>
      </c>
      <c r="E383" s="91">
        <f t="shared" si="11"/>
        <v>-20.9</v>
      </c>
    </row>
    <row r="384" spans="1:5" s="3" customFormat="1" ht="16.5" customHeight="1">
      <c r="A384" s="45" t="s">
        <v>342</v>
      </c>
      <c r="B384" s="38">
        <v>20</v>
      </c>
      <c r="C384" s="38">
        <v>72</v>
      </c>
      <c r="D384" s="20">
        <f t="shared" si="10"/>
        <v>52</v>
      </c>
      <c r="E384" s="91">
        <f t="shared" si="11"/>
        <v>260</v>
      </c>
    </row>
    <row r="385" spans="1:5" s="3" customFormat="1" ht="16.5" customHeight="1">
      <c r="A385" s="49" t="s">
        <v>343</v>
      </c>
      <c r="B385" s="38">
        <f>SUM(B386)</f>
        <v>1095</v>
      </c>
      <c r="C385" s="38">
        <f>SUM(C386)</f>
        <v>1419</v>
      </c>
      <c r="D385" s="20">
        <f t="shared" si="10"/>
        <v>324</v>
      </c>
      <c r="E385" s="91">
        <f t="shared" si="11"/>
        <v>29.59</v>
      </c>
    </row>
    <row r="386" spans="1:5" s="3" customFormat="1" ht="16.5" customHeight="1">
      <c r="A386" s="45" t="s">
        <v>344</v>
      </c>
      <c r="B386" s="38">
        <v>1095</v>
      </c>
      <c r="C386" s="38">
        <v>1419</v>
      </c>
      <c r="D386" s="20">
        <f t="shared" si="10"/>
        <v>324</v>
      </c>
      <c r="E386" s="91">
        <f t="shared" si="11"/>
        <v>29.59</v>
      </c>
    </row>
    <row r="387" spans="1:5" s="3" customFormat="1" ht="16.5" customHeight="1">
      <c r="A387" s="49" t="s">
        <v>345</v>
      </c>
      <c r="B387" s="38">
        <f>SUM(B388)</f>
        <v>37</v>
      </c>
      <c r="C387" s="38">
        <f>SUM(C388)</f>
        <v>42</v>
      </c>
      <c r="D387" s="20">
        <f t="shared" si="10"/>
        <v>5</v>
      </c>
      <c r="E387" s="91">
        <f t="shared" si="11"/>
        <v>13.51</v>
      </c>
    </row>
    <row r="388" spans="1:5" s="3" customFormat="1" ht="16.5" customHeight="1">
      <c r="A388" s="45" t="s">
        <v>346</v>
      </c>
      <c r="B388" s="38">
        <v>37</v>
      </c>
      <c r="C388" s="38">
        <v>42</v>
      </c>
      <c r="D388" s="20">
        <f t="shared" si="10"/>
        <v>5</v>
      </c>
      <c r="E388" s="91">
        <f t="shared" si="11"/>
        <v>13.51</v>
      </c>
    </row>
    <row r="389" spans="1:5" s="3" customFormat="1" ht="16.5" customHeight="1">
      <c r="A389" s="49" t="s">
        <v>347</v>
      </c>
      <c r="B389" s="38">
        <f>SUM(B390)</f>
        <v>0</v>
      </c>
      <c r="C389" s="38">
        <f>SUM(C390)</f>
        <v>10102</v>
      </c>
      <c r="D389" s="20">
        <f t="shared" si="10"/>
        <v>10102</v>
      </c>
      <c r="E389" s="91">
        <f t="shared" si="11"/>
        <v>0</v>
      </c>
    </row>
    <row r="390" spans="1:5" s="3" customFormat="1" ht="16.5" customHeight="1">
      <c r="A390" s="45" t="s">
        <v>348</v>
      </c>
      <c r="B390" s="38"/>
      <c r="C390" s="38">
        <v>10102</v>
      </c>
      <c r="D390" s="20">
        <f aca="true" t="shared" si="12" ref="D390:D453">C390-B390</f>
        <v>10102</v>
      </c>
      <c r="E390" s="91">
        <f aca="true" t="shared" si="13" ref="E390:E453">IF(B390=0,0,ROUND((C390-B390)/B390*100,2))</f>
        <v>0</v>
      </c>
    </row>
    <row r="391" spans="1:6" s="3" customFormat="1" ht="16.5" customHeight="1">
      <c r="A391" s="47" t="s">
        <v>349</v>
      </c>
      <c r="B391" s="38">
        <f>B392+B406+B417+B432+B437+B444+B449+B441</f>
        <v>35877</v>
      </c>
      <c r="C391" s="38">
        <f>C392+C406+C417+C432+C437+C444+C449+C441</f>
        <v>37023</v>
      </c>
      <c r="D391" s="20">
        <f t="shared" si="12"/>
        <v>1146</v>
      </c>
      <c r="E391" s="91">
        <f t="shared" si="13"/>
        <v>3.19</v>
      </c>
      <c r="F391" s="65"/>
    </row>
    <row r="392" spans="1:5" s="3" customFormat="1" ht="16.5" customHeight="1">
      <c r="A392" s="49" t="s">
        <v>350</v>
      </c>
      <c r="B392" s="38">
        <f>SUM(B393:B405)</f>
        <v>7647</v>
      </c>
      <c r="C392" s="38">
        <f>SUM(C393:C405)</f>
        <v>7349</v>
      </c>
      <c r="D392" s="20">
        <f t="shared" si="12"/>
        <v>-298</v>
      </c>
      <c r="E392" s="91">
        <f t="shared" si="13"/>
        <v>-3.9</v>
      </c>
    </row>
    <row r="393" spans="1:5" s="3" customFormat="1" ht="16.5" customHeight="1">
      <c r="A393" s="45" t="s">
        <v>49</v>
      </c>
      <c r="B393" s="38">
        <v>389</v>
      </c>
      <c r="C393" s="38">
        <v>528</v>
      </c>
      <c r="D393" s="20">
        <f t="shared" si="12"/>
        <v>139</v>
      </c>
      <c r="E393" s="91">
        <f t="shared" si="13"/>
        <v>35.73</v>
      </c>
    </row>
    <row r="394" spans="1:5" s="3" customFormat="1" ht="16.5" customHeight="1">
      <c r="A394" s="45" t="s">
        <v>50</v>
      </c>
      <c r="B394" s="38">
        <v>30</v>
      </c>
      <c r="C394" s="38">
        <v>73</v>
      </c>
      <c r="D394" s="20">
        <f t="shared" si="12"/>
        <v>43</v>
      </c>
      <c r="E394" s="91">
        <f t="shared" si="13"/>
        <v>143.33</v>
      </c>
    </row>
    <row r="395" spans="1:5" s="3" customFormat="1" ht="16.5" customHeight="1">
      <c r="A395" s="45" t="s">
        <v>57</v>
      </c>
      <c r="B395" s="38">
        <v>3781</v>
      </c>
      <c r="C395" s="38">
        <v>4098</v>
      </c>
      <c r="D395" s="20">
        <f t="shared" si="12"/>
        <v>317</v>
      </c>
      <c r="E395" s="91">
        <f t="shared" si="13"/>
        <v>8.38</v>
      </c>
    </row>
    <row r="396" spans="1:5" s="3" customFormat="1" ht="16.5" customHeight="1">
      <c r="A396" s="45" t="s">
        <v>351</v>
      </c>
      <c r="B396" s="38">
        <v>808</v>
      </c>
      <c r="C396" s="38">
        <v>31</v>
      </c>
      <c r="D396" s="20">
        <f t="shared" si="12"/>
        <v>-777</v>
      </c>
      <c r="E396" s="91">
        <f t="shared" si="13"/>
        <v>-96.16</v>
      </c>
    </row>
    <row r="397" spans="1:5" s="3" customFormat="1" ht="16.5" customHeight="1">
      <c r="A397" s="45" t="s">
        <v>352</v>
      </c>
      <c r="B397" s="38">
        <v>282</v>
      </c>
      <c r="C397" s="38">
        <v>111</v>
      </c>
      <c r="D397" s="20">
        <f t="shared" si="12"/>
        <v>-171</v>
      </c>
      <c r="E397" s="91">
        <f t="shared" si="13"/>
        <v>-60.64</v>
      </c>
    </row>
    <row r="398" spans="1:5" s="3" customFormat="1" ht="16.5" customHeight="1">
      <c r="A398" s="45" t="s">
        <v>353</v>
      </c>
      <c r="B398" s="38">
        <v>55</v>
      </c>
      <c r="C398" s="38"/>
      <c r="D398" s="20">
        <f t="shared" si="12"/>
        <v>-55</v>
      </c>
      <c r="E398" s="91">
        <f t="shared" si="13"/>
        <v>-100</v>
      </c>
    </row>
    <row r="399" spans="1:5" s="3" customFormat="1" ht="16.5" customHeight="1">
      <c r="A399" s="45" t="s">
        <v>354</v>
      </c>
      <c r="B399" s="38">
        <v>422</v>
      </c>
      <c r="C399" s="38">
        <v>200</v>
      </c>
      <c r="D399" s="20">
        <f t="shared" si="12"/>
        <v>-222</v>
      </c>
      <c r="E399" s="91">
        <f t="shared" si="13"/>
        <v>-52.61</v>
      </c>
    </row>
    <row r="400" spans="1:5" s="3" customFormat="1" ht="16.5" customHeight="1">
      <c r="A400" s="45" t="s">
        <v>355</v>
      </c>
      <c r="B400" s="38">
        <v>60</v>
      </c>
      <c r="C400" s="38"/>
      <c r="D400" s="20">
        <f t="shared" si="12"/>
        <v>-60</v>
      </c>
      <c r="E400" s="91">
        <f t="shared" si="13"/>
        <v>-100</v>
      </c>
    </row>
    <row r="401" spans="1:5" s="3" customFormat="1" ht="16.5" customHeight="1">
      <c r="A401" s="45" t="s">
        <v>356</v>
      </c>
      <c r="B401" s="38">
        <v>745</v>
      </c>
      <c r="C401" s="38">
        <v>423</v>
      </c>
      <c r="D401" s="20">
        <f t="shared" si="12"/>
        <v>-322</v>
      </c>
      <c r="E401" s="91">
        <f t="shared" si="13"/>
        <v>-43.22</v>
      </c>
    </row>
    <row r="402" spans="1:5" s="3" customFormat="1" ht="16.5" customHeight="1">
      <c r="A402" s="45" t="s">
        <v>357</v>
      </c>
      <c r="B402" s="38">
        <v>373</v>
      </c>
      <c r="C402" s="38">
        <v>350</v>
      </c>
      <c r="D402" s="20">
        <f t="shared" si="12"/>
        <v>-23</v>
      </c>
      <c r="E402" s="91">
        <f t="shared" si="13"/>
        <v>-6.17</v>
      </c>
    </row>
    <row r="403" spans="1:5" s="3" customFormat="1" ht="16.5" customHeight="1">
      <c r="A403" s="45" t="s">
        <v>358</v>
      </c>
      <c r="B403" s="38">
        <v>72</v>
      </c>
      <c r="C403" s="38">
        <v>119</v>
      </c>
      <c r="D403" s="20">
        <f t="shared" si="12"/>
        <v>47</v>
      </c>
      <c r="E403" s="91">
        <f t="shared" si="13"/>
        <v>65.28</v>
      </c>
    </row>
    <row r="404" spans="1:5" s="3" customFormat="1" ht="16.5" customHeight="1">
      <c r="A404" s="45" t="s">
        <v>359</v>
      </c>
      <c r="B404" s="38">
        <v>291</v>
      </c>
      <c r="C404" s="38">
        <v>330</v>
      </c>
      <c r="D404" s="20">
        <f t="shared" si="12"/>
        <v>39</v>
      </c>
      <c r="E404" s="91">
        <f t="shared" si="13"/>
        <v>13.4</v>
      </c>
    </row>
    <row r="405" spans="1:5" s="3" customFormat="1" ht="16.5" customHeight="1">
      <c r="A405" s="45" t="s">
        <v>360</v>
      </c>
      <c r="B405" s="38">
        <v>339</v>
      </c>
      <c r="C405" s="38">
        <v>1086</v>
      </c>
      <c r="D405" s="20">
        <f t="shared" si="12"/>
        <v>747</v>
      </c>
      <c r="E405" s="91">
        <f t="shared" si="13"/>
        <v>220.35</v>
      </c>
    </row>
    <row r="406" spans="1:5" s="3" customFormat="1" ht="16.5" customHeight="1">
      <c r="A406" s="49" t="s">
        <v>361</v>
      </c>
      <c r="B406" s="38">
        <f>SUM(B407:B416)</f>
        <v>4989</v>
      </c>
      <c r="C406" s="38">
        <f>SUM(C407:C416)</f>
        <v>3507</v>
      </c>
      <c r="D406" s="20">
        <f t="shared" si="12"/>
        <v>-1482</v>
      </c>
      <c r="E406" s="91">
        <f t="shared" si="13"/>
        <v>-29.71</v>
      </c>
    </row>
    <row r="407" spans="1:5" s="3" customFormat="1" ht="16.5" customHeight="1">
      <c r="A407" s="45" t="s">
        <v>49</v>
      </c>
      <c r="B407" s="38">
        <v>570</v>
      </c>
      <c r="C407" s="38">
        <v>748</v>
      </c>
      <c r="D407" s="20">
        <f t="shared" si="12"/>
        <v>178</v>
      </c>
      <c r="E407" s="91">
        <f t="shared" si="13"/>
        <v>31.23</v>
      </c>
    </row>
    <row r="408" spans="1:5" s="3" customFormat="1" ht="16.5" customHeight="1">
      <c r="A408" s="45" t="s">
        <v>50</v>
      </c>
      <c r="B408" s="38">
        <v>34</v>
      </c>
      <c r="C408" s="38">
        <v>45</v>
      </c>
      <c r="D408" s="20">
        <f t="shared" si="12"/>
        <v>11</v>
      </c>
      <c r="E408" s="91">
        <f t="shared" si="13"/>
        <v>32.35</v>
      </c>
    </row>
    <row r="409" spans="1:5" s="3" customFormat="1" ht="16.5" customHeight="1">
      <c r="A409" s="45" t="s">
        <v>362</v>
      </c>
      <c r="B409" s="38">
        <v>1650</v>
      </c>
      <c r="C409" s="38">
        <v>1841</v>
      </c>
      <c r="D409" s="20">
        <f t="shared" si="12"/>
        <v>191</v>
      </c>
      <c r="E409" s="91">
        <f t="shared" si="13"/>
        <v>11.58</v>
      </c>
    </row>
    <row r="410" spans="1:5" s="3" customFormat="1" ht="16.5" customHeight="1">
      <c r="A410" s="44" t="s">
        <v>363</v>
      </c>
      <c r="B410" s="38">
        <v>250</v>
      </c>
      <c r="C410" s="38">
        <v>250</v>
      </c>
      <c r="D410" s="20">
        <f t="shared" si="12"/>
        <v>0</v>
      </c>
      <c r="E410" s="91">
        <f t="shared" si="13"/>
        <v>0</v>
      </c>
    </row>
    <row r="411" spans="1:5" s="3" customFormat="1" ht="16.5" customHeight="1">
      <c r="A411" s="44" t="s">
        <v>364</v>
      </c>
      <c r="B411" s="38">
        <v>1</v>
      </c>
      <c r="C411" s="38"/>
      <c r="D411" s="20">
        <f t="shared" si="12"/>
        <v>-1</v>
      </c>
      <c r="E411" s="91">
        <f t="shared" si="13"/>
        <v>-100</v>
      </c>
    </row>
    <row r="412" spans="1:5" s="3" customFormat="1" ht="16.5" customHeight="1">
      <c r="A412" s="44" t="s">
        <v>365</v>
      </c>
      <c r="B412" s="38">
        <v>18</v>
      </c>
      <c r="C412" s="38"/>
      <c r="D412" s="20">
        <f t="shared" si="12"/>
        <v>-18</v>
      </c>
      <c r="E412" s="91">
        <f t="shared" si="13"/>
        <v>-100</v>
      </c>
    </row>
    <row r="413" spans="1:5" s="3" customFormat="1" ht="16.5" customHeight="1">
      <c r="A413" s="45" t="s">
        <v>366</v>
      </c>
      <c r="B413" s="38">
        <v>1786</v>
      </c>
      <c r="C413" s="38"/>
      <c r="D413" s="20">
        <f t="shared" si="12"/>
        <v>-1786</v>
      </c>
      <c r="E413" s="91">
        <f t="shared" si="13"/>
        <v>-100</v>
      </c>
    </row>
    <row r="414" spans="1:5" s="3" customFormat="1" ht="16.5" customHeight="1">
      <c r="A414" s="44" t="s">
        <v>367</v>
      </c>
      <c r="B414" s="38">
        <v>4</v>
      </c>
      <c r="C414" s="38">
        <v>15</v>
      </c>
      <c r="D414" s="20">
        <f t="shared" si="12"/>
        <v>11</v>
      </c>
      <c r="E414" s="91">
        <f t="shared" si="13"/>
        <v>275</v>
      </c>
    </row>
    <row r="415" spans="1:5" s="3" customFormat="1" ht="16.5" customHeight="1">
      <c r="A415" s="45" t="s">
        <v>368</v>
      </c>
      <c r="B415" s="38">
        <v>208</v>
      </c>
      <c r="C415" s="38">
        <v>568</v>
      </c>
      <c r="D415" s="20">
        <f t="shared" si="12"/>
        <v>360</v>
      </c>
      <c r="E415" s="91">
        <f t="shared" si="13"/>
        <v>173.08</v>
      </c>
    </row>
    <row r="416" spans="1:5" s="3" customFormat="1" ht="16.5" customHeight="1">
      <c r="A416" s="45" t="s">
        <v>369</v>
      </c>
      <c r="B416" s="38">
        <v>468</v>
      </c>
      <c r="C416" s="38">
        <v>40</v>
      </c>
      <c r="D416" s="20">
        <f t="shared" si="12"/>
        <v>-428</v>
      </c>
      <c r="E416" s="91">
        <f t="shared" si="13"/>
        <v>-91.45</v>
      </c>
    </row>
    <row r="417" spans="1:5" s="3" customFormat="1" ht="16.5" customHeight="1">
      <c r="A417" s="49" t="s">
        <v>370</v>
      </c>
      <c r="B417" s="38">
        <f>SUM(B418:B431)</f>
        <v>5446</v>
      </c>
      <c r="C417" s="38">
        <f>SUM(C418:C431)</f>
        <v>2960</v>
      </c>
      <c r="D417" s="20">
        <f t="shared" si="12"/>
        <v>-2486</v>
      </c>
      <c r="E417" s="91">
        <f t="shared" si="13"/>
        <v>-45.65</v>
      </c>
    </row>
    <row r="418" spans="1:5" s="3" customFormat="1" ht="16.5" customHeight="1">
      <c r="A418" s="45" t="s">
        <v>49</v>
      </c>
      <c r="B418" s="38">
        <v>170</v>
      </c>
      <c r="C418" s="38">
        <v>218</v>
      </c>
      <c r="D418" s="20">
        <f t="shared" si="12"/>
        <v>48</v>
      </c>
      <c r="E418" s="91">
        <f t="shared" si="13"/>
        <v>28.24</v>
      </c>
    </row>
    <row r="419" spans="1:5" s="3" customFormat="1" ht="16.5" customHeight="1">
      <c r="A419" s="45" t="s">
        <v>50</v>
      </c>
      <c r="B419" s="38">
        <v>85</v>
      </c>
      <c r="C419" s="38">
        <v>17</v>
      </c>
      <c r="D419" s="20">
        <f t="shared" si="12"/>
        <v>-68</v>
      </c>
      <c r="E419" s="91">
        <f t="shared" si="13"/>
        <v>-80</v>
      </c>
    </row>
    <row r="420" spans="1:5" s="3" customFormat="1" ht="16.5" customHeight="1">
      <c r="A420" s="45" t="s">
        <v>54</v>
      </c>
      <c r="B420" s="38">
        <v>1123</v>
      </c>
      <c r="C420" s="38">
        <v>1168</v>
      </c>
      <c r="D420" s="20">
        <f t="shared" si="12"/>
        <v>45</v>
      </c>
      <c r="E420" s="91">
        <f t="shared" si="13"/>
        <v>4.01</v>
      </c>
    </row>
    <row r="421" spans="1:5" s="3" customFormat="1" ht="16.5" customHeight="1">
      <c r="A421" s="45" t="s">
        <v>371</v>
      </c>
      <c r="B421" s="38">
        <v>140</v>
      </c>
      <c r="C421" s="38">
        <v>483</v>
      </c>
      <c r="D421" s="20">
        <f t="shared" si="12"/>
        <v>343</v>
      </c>
      <c r="E421" s="91">
        <f t="shared" si="13"/>
        <v>245</v>
      </c>
    </row>
    <row r="422" spans="1:5" s="3" customFormat="1" ht="16.5" customHeight="1">
      <c r="A422" s="45" t="s">
        <v>372</v>
      </c>
      <c r="B422" s="38">
        <v>98</v>
      </c>
      <c r="C422" s="38"/>
      <c r="D422" s="20">
        <f t="shared" si="12"/>
        <v>-98</v>
      </c>
      <c r="E422" s="91">
        <f t="shared" si="13"/>
        <v>-100</v>
      </c>
    </row>
    <row r="423" spans="1:5" s="3" customFormat="1" ht="16.5" customHeight="1">
      <c r="A423" s="45" t="s">
        <v>373</v>
      </c>
      <c r="B423" s="38">
        <v>57</v>
      </c>
      <c r="C423" s="38"/>
      <c r="D423" s="20">
        <f t="shared" si="12"/>
        <v>-57</v>
      </c>
      <c r="E423" s="91">
        <f t="shared" si="13"/>
        <v>-100</v>
      </c>
    </row>
    <row r="424" spans="1:5" s="3" customFormat="1" ht="16.5" customHeight="1">
      <c r="A424" s="45" t="s">
        <v>545</v>
      </c>
      <c r="B424" s="38"/>
      <c r="C424" s="38">
        <v>270</v>
      </c>
      <c r="D424" s="20">
        <f t="shared" si="12"/>
        <v>270</v>
      </c>
      <c r="E424" s="91">
        <f t="shared" si="13"/>
        <v>0</v>
      </c>
    </row>
    <row r="425" spans="1:5" s="3" customFormat="1" ht="16.5" customHeight="1">
      <c r="A425" s="45" t="s">
        <v>374</v>
      </c>
      <c r="B425" s="38">
        <v>150</v>
      </c>
      <c r="C425" s="38">
        <v>54</v>
      </c>
      <c r="D425" s="20">
        <f t="shared" si="12"/>
        <v>-96</v>
      </c>
      <c r="E425" s="91">
        <f t="shared" si="13"/>
        <v>-64</v>
      </c>
    </row>
    <row r="426" spans="1:5" s="3" customFormat="1" ht="16.5" customHeight="1">
      <c r="A426" s="45" t="s">
        <v>375</v>
      </c>
      <c r="B426" s="38">
        <v>1650</v>
      </c>
      <c r="C426" s="38">
        <v>29</v>
      </c>
      <c r="D426" s="20">
        <f t="shared" si="12"/>
        <v>-1621</v>
      </c>
      <c r="E426" s="91">
        <f t="shared" si="13"/>
        <v>-98.24</v>
      </c>
    </row>
    <row r="427" spans="1:5" s="3" customFormat="1" ht="16.5" customHeight="1">
      <c r="A427" s="45" t="s">
        <v>376</v>
      </c>
      <c r="B427" s="38">
        <v>1050</v>
      </c>
      <c r="C427" s="38"/>
      <c r="D427" s="20">
        <f t="shared" si="12"/>
        <v>-1050</v>
      </c>
      <c r="E427" s="91">
        <f t="shared" si="13"/>
        <v>-100</v>
      </c>
    </row>
    <row r="428" spans="1:5" s="3" customFormat="1" ht="16.5" customHeight="1">
      <c r="A428" s="45" t="s">
        <v>377</v>
      </c>
      <c r="B428" s="38">
        <v>648</v>
      </c>
      <c r="C428" s="38">
        <v>703</v>
      </c>
      <c r="D428" s="20">
        <f t="shared" si="12"/>
        <v>55</v>
      </c>
      <c r="E428" s="91">
        <f t="shared" si="13"/>
        <v>8.49</v>
      </c>
    </row>
    <row r="429" spans="1:5" s="3" customFormat="1" ht="16.5" customHeight="1">
      <c r="A429" s="45" t="s">
        <v>378</v>
      </c>
      <c r="B429" s="38">
        <v>55</v>
      </c>
      <c r="C429" s="38"/>
      <c r="D429" s="20">
        <f t="shared" si="12"/>
        <v>-55</v>
      </c>
      <c r="E429" s="91">
        <f t="shared" si="13"/>
        <v>-100</v>
      </c>
    </row>
    <row r="430" spans="1:5" s="3" customFormat="1" ht="16.5" customHeight="1">
      <c r="A430" s="45" t="s">
        <v>379</v>
      </c>
      <c r="B430" s="38">
        <v>220</v>
      </c>
      <c r="C430" s="38">
        <v>5</v>
      </c>
      <c r="D430" s="20">
        <f t="shared" si="12"/>
        <v>-215</v>
      </c>
      <c r="E430" s="91">
        <f t="shared" si="13"/>
        <v>-97.73</v>
      </c>
    </row>
    <row r="431" spans="1:5" s="3" customFormat="1" ht="16.5" customHeight="1">
      <c r="A431" s="45" t="s">
        <v>546</v>
      </c>
      <c r="B431" s="38"/>
      <c r="C431" s="38">
        <v>13</v>
      </c>
      <c r="D431" s="20">
        <f t="shared" si="12"/>
        <v>13</v>
      </c>
      <c r="E431" s="91">
        <f t="shared" si="13"/>
        <v>0</v>
      </c>
    </row>
    <row r="432" spans="1:5" s="3" customFormat="1" ht="16.5" customHeight="1">
      <c r="A432" s="49" t="s">
        <v>380</v>
      </c>
      <c r="B432" s="38">
        <f>SUM(B433:B436)</f>
        <v>6032</v>
      </c>
      <c r="C432" s="38">
        <f>SUM(C433:C436)</f>
        <v>16491</v>
      </c>
      <c r="D432" s="20">
        <f t="shared" si="12"/>
        <v>10459</v>
      </c>
      <c r="E432" s="91">
        <f t="shared" si="13"/>
        <v>173.39</v>
      </c>
    </row>
    <row r="433" spans="1:5" s="3" customFormat="1" ht="16.5" customHeight="1">
      <c r="A433" s="45" t="s">
        <v>49</v>
      </c>
      <c r="B433" s="38">
        <v>114</v>
      </c>
      <c r="C433" s="38">
        <v>154</v>
      </c>
      <c r="D433" s="20">
        <f t="shared" si="12"/>
        <v>40</v>
      </c>
      <c r="E433" s="91">
        <f t="shared" si="13"/>
        <v>35.09</v>
      </c>
    </row>
    <row r="434" spans="1:5" s="3" customFormat="1" ht="16.5" customHeight="1">
      <c r="A434" s="45" t="s">
        <v>50</v>
      </c>
      <c r="B434" s="38">
        <v>140</v>
      </c>
      <c r="C434" s="38">
        <v>11</v>
      </c>
      <c r="D434" s="20">
        <f t="shared" si="12"/>
        <v>-129</v>
      </c>
      <c r="E434" s="91">
        <f t="shared" si="13"/>
        <v>-92.14</v>
      </c>
    </row>
    <row r="435" spans="1:5" s="3" customFormat="1" ht="16.5" customHeight="1">
      <c r="A435" s="45" t="s">
        <v>381</v>
      </c>
      <c r="B435" s="38">
        <v>2757</v>
      </c>
      <c r="C435" s="38">
        <v>7728</v>
      </c>
      <c r="D435" s="20">
        <f t="shared" si="12"/>
        <v>4971</v>
      </c>
      <c r="E435" s="91">
        <f t="shared" si="13"/>
        <v>180.3</v>
      </c>
    </row>
    <row r="436" spans="1:5" s="3" customFormat="1" ht="16.5" customHeight="1">
      <c r="A436" s="45" t="s">
        <v>382</v>
      </c>
      <c r="B436" s="38">
        <v>3021</v>
      </c>
      <c r="C436" s="38">
        <v>8598</v>
      </c>
      <c r="D436" s="20">
        <f t="shared" si="12"/>
        <v>5577</v>
      </c>
      <c r="E436" s="91">
        <f t="shared" si="13"/>
        <v>184.61</v>
      </c>
    </row>
    <row r="437" spans="1:5" s="3" customFormat="1" ht="16.5" customHeight="1">
      <c r="A437" s="49" t="s">
        <v>383</v>
      </c>
      <c r="B437" s="38">
        <f>SUM(B438:B440)</f>
        <v>2095</v>
      </c>
      <c r="C437" s="38">
        <f>SUM(C438:C440)</f>
        <v>1841</v>
      </c>
      <c r="D437" s="20">
        <f t="shared" si="12"/>
        <v>-254</v>
      </c>
      <c r="E437" s="91">
        <f t="shared" si="13"/>
        <v>-12.12</v>
      </c>
    </row>
    <row r="438" spans="1:5" s="3" customFormat="1" ht="16.5" customHeight="1">
      <c r="A438" s="45" t="s">
        <v>384</v>
      </c>
      <c r="B438" s="38">
        <v>15</v>
      </c>
      <c r="C438" s="38"/>
      <c r="D438" s="20">
        <f t="shared" si="12"/>
        <v>-15</v>
      </c>
      <c r="E438" s="91">
        <f t="shared" si="13"/>
        <v>-100</v>
      </c>
    </row>
    <row r="439" spans="1:5" s="3" customFormat="1" ht="16.5" customHeight="1">
      <c r="A439" s="45" t="s">
        <v>385</v>
      </c>
      <c r="B439" s="38">
        <v>1884</v>
      </c>
      <c r="C439" s="38">
        <v>1837</v>
      </c>
      <c r="D439" s="20">
        <f t="shared" si="12"/>
        <v>-47</v>
      </c>
      <c r="E439" s="91">
        <f t="shared" si="13"/>
        <v>-2.49</v>
      </c>
    </row>
    <row r="440" spans="1:5" s="3" customFormat="1" ht="16.5" customHeight="1">
      <c r="A440" s="45" t="s">
        <v>386</v>
      </c>
      <c r="B440" s="38">
        <v>196</v>
      </c>
      <c r="C440" s="38">
        <v>4</v>
      </c>
      <c r="D440" s="20">
        <f t="shared" si="12"/>
        <v>-192</v>
      </c>
      <c r="E440" s="91">
        <f t="shared" si="13"/>
        <v>-97.96</v>
      </c>
    </row>
    <row r="441" spans="1:5" s="3" customFormat="1" ht="16.5" customHeight="1">
      <c r="A441" s="49" t="s">
        <v>387</v>
      </c>
      <c r="B441" s="38">
        <f>SUM(B442:B443)</f>
        <v>6479</v>
      </c>
      <c r="C441" s="38">
        <f>SUM(C442:C443)</f>
        <v>3621</v>
      </c>
      <c r="D441" s="20">
        <f t="shared" si="12"/>
        <v>-2858</v>
      </c>
      <c r="E441" s="91">
        <f t="shared" si="13"/>
        <v>-44.11</v>
      </c>
    </row>
    <row r="442" spans="1:5" s="3" customFormat="1" ht="16.5" customHeight="1">
      <c r="A442" s="45" t="s">
        <v>388</v>
      </c>
      <c r="B442" s="38">
        <v>2952</v>
      </c>
      <c r="C442" s="38">
        <v>1354</v>
      </c>
      <c r="D442" s="20">
        <f t="shared" si="12"/>
        <v>-1598</v>
      </c>
      <c r="E442" s="91">
        <f t="shared" si="13"/>
        <v>-54.13</v>
      </c>
    </row>
    <row r="443" spans="1:5" s="3" customFormat="1" ht="16.5" customHeight="1">
      <c r="A443" s="45" t="s">
        <v>389</v>
      </c>
      <c r="B443" s="38">
        <v>3527</v>
      </c>
      <c r="C443" s="38">
        <v>2267</v>
      </c>
      <c r="D443" s="20">
        <f t="shared" si="12"/>
        <v>-1260</v>
      </c>
      <c r="E443" s="91">
        <f t="shared" si="13"/>
        <v>-35.72</v>
      </c>
    </row>
    <row r="444" spans="1:5" s="3" customFormat="1" ht="16.5" customHeight="1">
      <c r="A444" s="49" t="s">
        <v>547</v>
      </c>
      <c r="B444" s="38">
        <f>SUM(B445:B448)</f>
        <v>2816</v>
      </c>
      <c r="C444" s="38">
        <f>SUM(C445:C448)</f>
        <v>1063</v>
      </c>
      <c r="D444" s="20">
        <f t="shared" si="12"/>
        <v>-1753</v>
      </c>
      <c r="E444" s="91">
        <f t="shared" si="13"/>
        <v>-62.25</v>
      </c>
    </row>
    <row r="445" spans="1:5" s="3" customFormat="1" ht="16.5" customHeight="1">
      <c r="A445" s="45" t="s">
        <v>390</v>
      </c>
      <c r="B445" s="38">
        <v>745</v>
      </c>
      <c r="C445" s="38"/>
      <c r="D445" s="20">
        <f t="shared" si="12"/>
        <v>-745</v>
      </c>
      <c r="E445" s="91">
        <f t="shared" si="13"/>
        <v>-100</v>
      </c>
    </row>
    <row r="446" spans="1:5" s="3" customFormat="1" ht="16.5" customHeight="1">
      <c r="A446" s="44" t="s">
        <v>391</v>
      </c>
      <c r="B446" s="38">
        <v>12</v>
      </c>
      <c r="C446" s="38"/>
      <c r="D446" s="20">
        <f t="shared" si="12"/>
        <v>-12</v>
      </c>
      <c r="E446" s="91">
        <f t="shared" si="13"/>
        <v>-100</v>
      </c>
    </row>
    <row r="447" spans="1:5" s="3" customFormat="1" ht="16.5" customHeight="1">
      <c r="A447" s="44" t="s">
        <v>392</v>
      </c>
      <c r="B447" s="38">
        <v>552</v>
      </c>
      <c r="C447" s="38">
        <v>546</v>
      </c>
      <c r="D447" s="20">
        <f t="shared" si="12"/>
        <v>-6</v>
      </c>
      <c r="E447" s="91">
        <f t="shared" si="13"/>
        <v>-1.09</v>
      </c>
    </row>
    <row r="448" spans="1:5" s="3" customFormat="1" ht="16.5" customHeight="1">
      <c r="A448" s="44" t="s">
        <v>548</v>
      </c>
      <c r="B448" s="38">
        <v>1507</v>
      </c>
      <c r="C448" s="38">
        <v>517</v>
      </c>
      <c r="D448" s="20">
        <f t="shared" si="12"/>
        <v>-990</v>
      </c>
      <c r="E448" s="91">
        <f t="shared" si="13"/>
        <v>-65.69</v>
      </c>
    </row>
    <row r="449" spans="1:5" s="3" customFormat="1" ht="16.5" customHeight="1">
      <c r="A449" s="49" t="s">
        <v>393</v>
      </c>
      <c r="B449" s="38">
        <f>SUM(B450)</f>
        <v>373</v>
      </c>
      <c r="C449" s="38">
        <f>SUM(C450)</f>
        <v>191</v>
      </c>
      <c r="D449" s="20">
        <f t="shared" si="12"/>
        <v>-182</v>
      </c>
      <c r="E449" s="91">
        <f t="shared" si="13"/>
        <v>-48.79</v>
      </c>
    </row>
    <row r="450" spans="1:5" s="3" customFormat="1" ht="16.5" customHeight="1">
      <c r="A450" s="45" t="s">
        <v>394</v>
      </c>
      <c r="B450" s="38">
        <v>373</v>
      </c>
      <c r="C450" s="38">
        <v>191</v>
      </c>
      <c r="D450" s="20">
        <f t="shared" si="12"/>
        <v>-182</v>
      </c>
      <c r="E450" s="91">
        <f t="shared" si="13"/>
        <v>-48.79</v>
      </c>
    </row>
    <row r="451" spans="1:6" s="3" customFormat="1" ht="16.5" customHeight="1">
      <c r="A451" s="47" t="s">
        <v>395</v>
      </c>
      <c r="B451" s="38">
        <f>B452+B458+B464+B462</f>
        <v>4840</v>
      </c>
      <c r="C451" s="38">
        <f>C452+C458+C462+C464</f>
        <v>988</v>
      </c>
      <c r="D451" s="20">
        <f t="shared" si="12"/>
        <v>-3852</v>
      </c>
      <c r="E451" s="91">
        <f t="shared" si="13"/>
        <v>-79.59</v>
      </c>
      <c r="F451" s="65"/>
    </row>
    <row r="452" spans="1:5" s="3" customFormat="1" ht="16.5" customHeight="1">
      <c r="A452" s="49" t="s">
        <v>396</v>
      </c>
      <c r="B452" s="38">
        <f>SUM(B453:B457)</f>
        <v>1098</v>
      </c>
      <c r="C452" s="38">
        <f>SUM(C453:C457)</f>
        <v>906</v>
      </c>
      <c r="D452" s="20">
        <f t="shared" si="12"/>
        <v>-192</v>
      </c>
      <c r="E452" s="91">
        <f t="shared" si="13"/>
        <v>-17.49</v>
      </c>
    </row>
    <row r="453" spans="1:5" s="3" customFormat="1" ht="16.5" customHeight="1">
      <c r="A453" s="45" t="s">
        <v>289</v>
      </c>
      <c r="B453" s="38">
        <v>175</v>
      </c>
      <c r="C453" s="38">
        <v>241</v>
      </c>
      <c r="D453" s="20">
        <f t="shared" si="12"/>
        <v>66</v>
      </c>
      <c r="E453" s="91">
        <f t="shared" si="13"/>
        <v>37.71</v>
      </c>
    </row>
    <row r="454" spans="1:5" s="3" customFormat="1" ht="16.5" customHeight="1">
      <c r="A454" s="45" t="s">
        <v>290</v>
      </c>
      <c r="B454" s="38">
        <v>62</v>
      </c>
      <c r="C454" s="38">
        <v>32</v>
      </c>
      <c r="D454" s="20">
        <f aca="true" t="shared" si="14" ref="D454:D517">C454-B454</f>
        <v>-30</v>
      </c>
      <c r="E454" s="91">
        <f aca="true" t="shared" si="15" ref="E454:E517">IF(B454=0,0,ROUND((C454-B454)/B454*100,2))</f>
        <v>-48.39</v>
      </c>
    </row>
    <row r="455" spans="1:5" s="3" customFormat="1" ht="16.5" customHeight="1">
      <c r="A455" s="45" t="s">
        <v>397</v>
      </c>
      <c r="B455" s="38">
        <v>277</v>
      </c>
      <c r="C455" s="38">
        <v>295</v>
      </c>
      <c r="D455" s="20">
        <f t="shared" si="14"/>
        <v>18</v>
      </c>
      <c r="E455" s="91">
        <f t="shared" si="15"/>
        <v>6.5</v>
      </c>
    </row>
    <row r="456" spans="1:5" s="3" customFormat="1" ht="16.5" customHeight="1">
      <c r="A456" s="45" t="s">
        <v>549</v>
      </c>
      <c r="B456" s="38">
        <v>129</v>
      </c>
      <c r="C456" s="38">
        <v>147</v>
      </c>
      <c r="D456" s="20">
        <f t="shared" si="14"/>
        <v>18</v>
      </c>
      <c r="E456" s="91">
        <f t="shared" si="15"/>
        <v>13.95</v>
      </c>
    </row>
    <row r="457" spans="1:5" s="3" customFormat="1" ht="16.5" customHeight="1">
      <c r="A457" s="45" t="s">
        <v>398</v>
      </c>
      <c r="B457" s="38">
        <v>455</v>
      </c>
      <c r="C457" s="38">
        <v>191</v>
      </c>
      <c r="D457" s="20">
        <f t="shared" si="14"/>
        <v>-264</v>
      </c>
      <c r="E457" s="91">
        <f t="shared" si="15"/>
        <v>-58.02</v>
      </c>
    </row>
    <row r="458" spans="1:5" s="3" customFormat="1" ht="16.5" customHeight="1">
      <c r="A458" s="49" t="s">
        <v>399</v>
      </c>
      <c r="B458" s="38">
        <f>SUM(B459:B461)</f>
        <v>642</v>
      </c>
      <c r="C458" s="38">
        <f>SUM(C459:C461)</f>
        <v>51</v>
      </c>
      <c r="D458" s="20">
        <f t="shared" si="14"/>
        <v>-591</v>
      </c>
      <c r="E458" s="91">
        <f t="shared" si="15"/>
        <v>-92.06</v>
      </c>
    </row>
    <row r="459" spans="1:5" s="3" customFormat="1" ht="16.5" customHeight="1">
      <c r="A459" s="45" t="s">
        <v>400</v>
      </c>
      <c r="B459" s="38">
        <v>59</v>
      </c>
      <c r="C459" s="38">
        <v>51</v>
      </c>
      <c r="D459" s="20">
        <f t="shared" si="14"/>
        <v>-8</v>
      </c>
      <c r="E459" s="91">
        <f t="shared" si="15"/>
        <v>-13.56</v>
      </c>
    </row>
    <row r="460" spans="1:5" s="3" customFormat="1" ht="16.5" customHeight="1">
      <c r="A460" s="45" t="s">
        <v>401</v>
      </c>
      <c r="B460" s="38">
        <v>381</v>
      </c>
      <c r="C460" s="38"/>
      <c r="D460" s="20">
        <f t="shared" si="14"/>
        <v>-381</v>
      </c>
      <c r="E460" s="91">
        <f t="shared" si="15"/>
        <v>-100</v>
      </c>
    </row>
    <row r="461" spans="1:5" s="3" customFormat="1" ht="16.5" customHeight="1">
      <c r="A461" s="45" t="s">
        <v>402</v>
      </c>
      <c r="B461" s="38">
        <v>202</v>
      </c>
      <c r="C461" s="38"/>
      <c r="D461" s="20">
        <f t="shared" si="14"/>
        <v>-202</v>
      </c>
      <c r="E461" s="91">
        <f t="shared" si="15"/>
        <v>-100</v>
      </c>
    </row>
    <row r="462" spans="1:5" s="3" customFormat="1" ht="16.5" customHeight="1">
      <c r="A462" s="49" t="s">
        <v>403</v>
      </c>
      <c r="B462" s="38">
        <f>B463</f>
        <v>3098</v>
      </c>
      <c r="C462" s="38">
        <f>C463</f>
        <v>0</v>
      </c>
      <c r="D462" s="20">
        <f t="shared" si="14"/>
        <v>-3098</v>
      </c>
      <c r="E462" s="91">
        <f t="shared" si="15"/>
        <v>-100</v>
      </c>
    </row>
    <row r="463" spans="1:5" s="3" customFormat="1" ht="16.5" customHeight="1">
      <c r="A463" s="45" t="s">
        <v>404</v>
      </c>
      <c r="B463" s="38">
        <v>3098</v>
      </c>
      <c r="C463" s="38"/>
      <c r="D463" s="20">
        <f t="shared" si="14"/>
        <v>-3098</v>
      </c>
      <c r="E463" s="91">
        <f t="shared" si="15"/>
        <v>-100</v>
      </c>
    </row>
    <row r="464" spans="1:5" s="3" customFormat="1" ht="16.5" customHeight="1">
      <c r="A464" s="49" t="s">
        <v>405</v>
      </c>
      <c r="B464" s="38">
        <f>SUM(B465)</f>
        <v>2</v>
      </c>
      <c r="C464" s="38">
        <f>SUM(C465)</f>
        <v>31</v>
      </c>
      <c r="D464" s="20">
        <f t="shared" si="14"/>
        <v>29</v>
      </c>
      <c r="E464" s="91">
        <f t="shared" si="15"/>
        <v>1450</v>
      </c>
    </row>
    <row r="465" spans="1:5" s="3" customFormat="1" ht="16.5" customHeight="1">
      <c r="A465" s="45" t="s">
        <v>406</v>
      </c>
      <c r="B465" s="38">
        <v>2</v>
      </c>
      <c r="C465" s="38">
        <v>31</v>
      </c>
      <c r="D465" s="20">
        <f t="shared" si="14"/>
        <v>29</v>
      </c>
      <c r="E465" s="91">
        <f t="shared" si="15"/>
        <v>1450</v>
      </c>
    </row>
    <row r="466" spans="1:6" s="3" customFormat="1" ht="16.5" customHeight="1">
      <c r="A466" s="47" t="s">
        <v>407</v>
      </c>
      <c r="B466" s="50">
        <f>B467+B470+B476+B481+B485</f>
        <v>15307</v>
      </c>
      <c r="C466" s="50">
        <f>C467+C470+C476+C481+C485</f>
        <v>11202</v>
      </c>
      <c r="D466" s="20">
        <f t="shared" si="14"/>
        <v>-4105</v>
      </c>
      <c r="E466" s="91">
        <f t="shared" si="15"/>
        <v>-26.82</v>
      </c>
      <c r="F466" s="65"/>
    </row>
    <row r="467" spans="1:5" s="3" customFormat="1" ht="16.5" customHeight="1">
      <c r="A467" s="49" t="s">
        <v>408</v>
      </c>
      <c r="B467" s="38">
        <f>SUM(B468:B469)</f>
        <v>7369</v>
      </c>
      <c r="C467" s="38">
        <f>SUM(C468:C469)</f>
        <v>7390</v>
      </c>
      <c r="D467" s="20">
        <f t="shared" si="14"/>
        <v>21</v>
      </c>
      <c r="E467" s="91">
        <f t="shared" si="15"/>
        <v>0.28</v>
      </c>
    </row>
    <row r="468" spans="1:5" s="3" customFormat="1" ht="16.5" customHeight="1">
      <c r="A468" s="45" t="s">
        <v>289</v>
      </c>
      <c r="B468" s="38">
        <v>538</v>
      </c>
      <c r="C468" s="38">
        <v>758</v>
      </c>
      <c r="D468" s="20">
        <f t="shared" si="14"/>
        <v>220</v>
      </c>
      <c r="E468" s="91">
        <f t="shared" si="15"/>
        <v>40.89</v>
      </c>
    </row>
    <row r="469" spans="1:5" s="3" customFormat="1" ht="16.5" customHeight="1">
      <c r="A469" s="45" t="s">
        <v>409</v>
      </c>
      <c r="B469" s="38">
        <v>6831</v>
      </c>
      <c r="C469" s="38">
        <v>6632</v>
      </c>
      <c r="D469" s="20">
        <f t="shared" si="14"/>
        <v>-199</v>
      </c>
      <c r="E469" s="91">
        <f t="shared" si="15"/>
        <v>-2.91</v>
      </c>
    </row>
    <row r="470" spans="1:5" s="3" customFormat="1" ht="16.5" customHeight="1">
      <c r="A470" s="49" t="s">
        <v>410</v>
      </c>
      <c r="B470" s="38">
        <f>SUM(B471:B475)</f>
        <v>4859</v>
      </c>
      <c r="C470" s="38">
        <f>SUM(C471:C475)</f>
        <v>1758</v>
      </c>
      <c r="D470" s="20">
        <f t="shared" si="14"/>
        <v>-3101</v>
      </c>
      <c r="E470" s="91">
        <f t="shared" si="15"/>
        <v>-63.82</v>
      </c>
    </row>
    <row r="471" spans="1:5" s="3" customFormat="1" ht="16.5" customHeight="1">
      <c r="A471" s="49" t="s">
        <v>411</v>
      </c>
      <c r="B471" s="38">
        <v>90</v>
      </c>
      <c r="C471" s="38">
        <v>107</v>
      </c>
      <c r="D471" s="20">
        <f t="shared" si="14"/>
        <v>17</v>
      </c>
      <c r="E471" s="91">
        <f t="shared" si="15"/>
        <v>18.89</v>
      </c>
    </row>
    <row r="472" spans="1:5" s="3" customFormat="1" ht="16.5" customHeight="1">
      <c r="A472" s="45" t="s">
        <v>290</v>
      </c>
      <c r="B472" s="38">
        <v>71</v>
      </c>
      <c r="C472" s="38"/>
      <c r="D472" s="20">
        <f t="shared" si="14"/>
        <v>-71</v>
      </c>
      <c r="E472" s="91">
        <f t="shared" si="15"/>
        <v>-100</v>
      </c>
    </row>
    <row r="473" spans="1:5" s="3" customFormat="1" ht="16.5" customHeight="1">
      <c r="A473" s="45" t="s">
        <v>412</v>
      </c>
      <c r="B473" s="38">
        <v>1</v>
      </c>
      <c r="C473" s="38"/>
      <c r="D473" s="20">
        <f t="shared" si="14"/>
        <v>-1</v>
      </c>
      <c r="E473" s="91">
        <f t="shared" si="15"/>
        <v>-100</v>
      </c>
    </row>
    <row r="474" spans="1:5" s="3" customFormat="1" ht="16.5" customHeight="1">
      <c r="A474" s="45" t="s">
        <v>413</v>
      </c>
      <c r="B474" s="38">
        <v>4555</v>
      </c>
      <c r="C474" s="38">
        <v>1645</v>
      </c>
      <c r="D474" s="20">
        <f t="shared" si="14"/>
        <v>-2910</v>
      </c>
      <c r="E474" s="91">
        <f t="shared" si="15"/>
        <v>-63.89</v>
      </c>
    </row>
    <row r="475" spans="1:5" s="3" customFormat="1" ht="16.5" customHeight="1">
      <c r="A475" s="45" t="s">
        <v>414</v>
      </c>
      <c r="B475" s="38">
        <v>142</v>
      </c>
      <c r="C475" s="38">
        <v>6</v>
      </c>
      <c r="D475" s="20">
        <f t="shared" si="14"/>
        <v>-136</v>
      </c>
      <c r="E475" s="91">
        <f t="shared" si="15"/>
        <v>-95.77</v>
      </c>
    </row>
    <row r="476" spans="1:5" s="3" customFormat="1" ht="16.5" customHeight="1">
      <c r="A476" s="49" t="s">
        <v>415</v>
      </c>
      <c r="B476" s="38">
        <f>SUM(B477:B480)</f>
        <v>2371</v>
      </c>
      <c r="C476" s="38">
        <f>SUM(C477:C480)</f>
        <v>1392</v>
      </c>
      <c r="D476" s="20">
        <f t="shared" si="14"/>
        <v>-979</v>
      </c>
      <c r="E476" s="91">
        <f t="shared" si="15"/>
        <v>-41.29</v>
      </c>
    </row>
    <row r="477" spans="1:5" s="3" customFormat="1" ht="16.5" customHeight="1">
      <c r="A477" s="45" t="s">
        <v>289</v>
      </c>
      <c r="B477" s="38">
        <v>348</v>
      </c>
      <c r="C477" s="38">
        <v>437</v>
      </c>
      <c r="D477" s="20">
        <f t="shared" si="14"/>
        <v>89</v>
      </c>
      <c r="E477" s="91">
        <f t="shared" si="15"/>
        <v>25.57</v>
      </c>
    </row>
    <row r="478" spans="1:5" s="3" customFormat="1" ht="16.5" customHeight="1">
      <c r="A478" s="49" t="s">
        <v>416</v>
      </c>
      <c r="B478" s="38">
        <v>240</v>
      </c>
      <c r="C478" s="38">
        <v>65</v>
      </c>
      <c r="D478" s="20">
        <f t="shared" si="14"/>
        <v>-175</v>
      </c>
      <c r="E478" s="91">
        <f t="shared" si="15"/>
        <v>-72.92</v>
      </c>
    </row>
    <row r="479" spans="1:5" s="3" customFormat="1" ht="16.5" customHeight="1">
      <c r="A479" s="45" t="s">
        <v>417</v>
      </c>
      <c r="B479" s="38">
        <v>50</v>
      </c>
      <c r="C479" s="38">
        <v>20</v>
      </c>
      <c r="D479" s="20">
        <f t="shared" si="14"/>
        <v>-30</v>
      </c>
      <c r="E479" s="91">
        <f t="shared" si="15"/>
        <v>-60</v>
      </c>
    </row>
    <row r="480" spans="1:5" s="3" customFormat="1" ht="16.5" customHeight="1">
      <c r="A480" s="45" t="s">
        <v>418</v>
      </c>
      <c r="B480" s="38">
        <v>1733</v>
      </c>
      <c r="C480" s="38">
        <v>870</v>
      </c>
      <c r="D480" s="20">
        <f t="shared" si="14"/>
        <v>-863</v>
      </c>
      <c r="E480" s="91">
        <f t="shared" si="15"/>
        <v>-49.8</v>
      </c>
    </row>
    <row r="481" spans="1:5" s="3" customFormat="1" ht="16.5" customHeight="1">
      <c r="A481" s="49" t="s">
        <v>419</v>
      </c>
      <c r="B481" s="38">
        <f>SUM(B482:B484)</f>
        <v>699</v>
      </c>
      <c r="C481" s="38">
        <f>SUM(C482:C484)</f>
        <v>662</v>
      </c>
      <c r="D481" s="20">
        <f t="shared" si="14"/>
        <v>-37</v>
      </c>
      <c r="E481" s="91">
        <f t="shared" si="15"/>
        <v>-5.29</v>
      </c>
    </row>
    <row r="482" spans="1:5" s="3" customFormat="1" ht="16.5" customHeight="1">
      <c r="A482" s="45" t="s">
        <v>420</v>
      </c>
      <c r="B482" s="38">
        <v>21</v>
      </c>
      <c r="C482" s="38">
        <v>24</v>
      </c>
      <c r="D482" s="20">
        <f t="shared" si="14"/>
        <v>3</v>
      </c>
      <c r="E482" s="91">
        <f t="shared" si="15"/>
        <v>14.29</v>
      </c>
    </row>
    <row r="483" spans="1:5" s="3" customFormat="1" ht="16.5" customHeight="1">
      <c r="A483" s="45" t="s">
        <v>421</v>
      </c>
      <c r="B483" s="38">
        <v>675</v>
      </c>
      <c r="C483" s="38">
        <v>630</v>
      </c>
      <c r="D483" s="20">
        <f t="shared" si="14"/>
        <v>-45</v>
      </c>
      <c r="E483" s="91">
        <f t="shared" si="15"/>
        <v>-6.67</v>
      </c>
    </row>
    <row r="484" spans="1:5" s="3" customFormat="1" ht="16.5" customHeight="1">
      <c r="A484" s="49" t="s">
        <v>422</v>
      </c>
      <c r="B484" s="38">
        <v>3</v>
      </c>
      <c r="C484" s="38">
        <v>8</v>
      </c>
      <c r="D484" s="20">
        <f t="shared" si="14"/>
        <v>5</v>
      </c>
      <c r="E484" s="91">
        <f t="shared" si="15"/>
        <v>166.67</v>
      </c>
    </row>
    <row r="485" spans="1:5" s="3" customFormat="1" ht="16.5" customHeight="1">
      <c r="A485" s="49" t="s">
        <v>423</v>
      </c>
      <c r="B485" s="38">
        <f>SUM(B486:B486)</f>
        <v>9</v>
      </c>
      <c r="C485" s="38">
        <f>SUM(C486:C486)</f>
        <v>0</v>
      </c>
      <c r="D485" s="20">
        <f t="shared" si="14"/>
        <v>-9</v>
      </c>
      <c r="E485" s="91">
        <f t="shared" si="15"/>
        <v>-100</v>
      </c>
    </row>
    <row r="486" spans="1:5" s="3" customFormat="1" ht="16.5" customHeight="1">
      <c r="A486" s="45" t="s">
        <v>424</v>
      </c>
      <c r="B486" s="38">
        <v>9</v>
      </c>
      <c r="C486" s="38"/>
      <c r="D486" s="20">
        <f t="shared" si="14"/>
        <v>-9</v>
      </c>
      <c r="E486" s="91">
        <f t="shared" si="15"/>
        <v>-100</v>
      </c>
    </row>
    <row r="487" spans="1:6" s="3" customFormat="1" ht="16.5" customHeight="1">
      <c r="A487" s="47" t="s">
        <v>425</v>
      </c>
      <c r="B487" s="38">
        <f>B488+B492+B496</f>
        <v>1562</v>
      </c>
      <c r="C487" s="38">
        <f>C488+C492+C496</f>
        <v>468</v>
      </c>
      <c r="D487" s="20">
        <f t="shared" si="14"/>
        <v>-1094</v>
      </c>
      <c r="E487" s="91">
        <f t="shared" si="15"/>
        <v>-70.04</v>
      </c>
      <c r="F487" s="65"/>
    </row>
    <row r="488" spans="1:5" s="3" customFormat="1" ht="16.5" customHeight="1">
      <c r="A488" s="49" t="s">
        <v>426</v>
      </c>
      <c r="B488" s="38">
        <f>SUM(B489:B491)</f>
        <v>1261</v>
      </c>
      <c r="C488" s="38">
        <f>SUM(C489:C491)</f>
        <v>352</v>
      </c>
      <c r="D488" s="20">
        <f t="shared" si="14"/>
        <v>-909</v>
      </c>
      <c r="E488" s="91">
        <f t="shared" si="15"/>
        <v>-72.09</v>
      </c>
    </row>
    <row r="489" spans="1:5" s="3" customFormat="1" ht="16.5" customHeight="1">
      <c r="A489" s="45" t="s">
        <v>289</v>
      </c>
      <c r="B489" s="38">
        <v>212</v>
      </c>
      <c r="C489" s="38">
        <v>320</v>
      </c>
      <c r="D489" s="20">
        <f t="shared" si="14"/>
        <v>108</v>
      </c>
      <c r="E489" s="91">
        <f t="shared" si="15"/>
        <v>50.94</v>
      </c>
    </row>
    <row r="490" spans="1:5" s="3" customFormat="1" ht="16.5" customHeight="1">
      <c r="A490" s="45" t="s">
        <v>290</v>
      </c>
      <c r="B490" s="38">
        <v>52</v>
      </c>
      <c r="C490" s="38">
        <v>27</v>
      </c>
      <c r="D490" s="20">
        <f t="shared" si="14"/>
        <v>-25</v>
      </c>
      <c r="E490" s="91">
        <f t="shared" si="15"/>
        <v>-48.08</v>
      </c>
    </row>
    <row r="491" spans="1:5" s="3" customFormat="1" ht="16.5" customHeight="1">
      <c r="A491" s="45" t="s">
        <v>427</v>
      </c>
      <c r="B491" s="38">
        <v>997</v>
      </c>
      <c r="C491" s="38">
        <v>5</v>
      </c>
      <c r="D491" s="20">
        <f t="shared" si="14"/>
        <v>-992</v>
      </c>
      <c r="E491" s="91">
        <f t="shared" si="15"/>
        <v>-99.5</v>
      </c>
    </row>
    <row r="492" spans="1:5" s="3" customFormat="1" ht="16.5" customHeight="1">
      <c r="A492" s="49" t="s">
        <v>428</v>
      </c>
      <c r="B492" s="38">
        <f>SUM(B493:B495)</f>
        <v>297</v>
      </c>
      <c r="C492" s="38">
        <f>SUM(C493:C495)</f>
        <v>108</v>
      </c>
      <c r="D492" s="20">
        <f t="shared" si="14"/>
        <v>-189</v>
      </c>
      <c r="E492" s="91">
        <f t="shared" si="15"/>
        <v>-63.64</v>
      </c>
    </row>
    <row r="493" spans="1:5" s="3" customFormat="1" ht="16.5" customHeight="1">
      <c r="A493" s="45" t="s">
        <v>289</v>
      </c>
      <c r="B493" s="38">
        <v>77</v>
      </c>
      <c r="C493" s="38">
        <v>108</v>
      </c>
      <c r="D493" s="20">
        <f t="shared" si="14"/>
        <v>31</v>
      </c>
      <c r="E493" s="91">
        <f t="shared" si="15"/>
        <v>40.26</v>
      </c>
    </row>
    <row r="494" spans="1:5" s="3" customFormat="1" ht="16.5" customHeight="1">
      <c r="A494" s="45" t="s">
        <v>429</v>
      </c>
      <c r="B494" s="38">
        <v>120</v>
      </c>
      <c r="C494" s="38"/>
      <c r="D494" s="20">
        <f t="shared" si="14"/>
        <v>-120</v>
      </c>
      <c r="E494" s="91">
        <f t="shared" si="15"/>
        <v>-100</v>
      </c>
    </row>
    <row r="495" spans="1:5" s="3" customFormat="1" ht="16.5" customHeight="1">
      <c r="A495" s="45" t="s">
        <v>430</v>
      </c>
      <c r="B495" s="38">
        <v>100</v>
      </c>
      <c r="C495" s="38"/>
      <c r="D495" s="20">
        <f t="shared" si="14"/>
        <v>-100</v>
      </c>
      <c r="E495" s="91">
        <f t="shared" si="15"/>
        <v>-100</v>
      </c>
    </row>
    <row r="496" spans="1:5" s="3" customFormat="1" ht="16.5" customHeight="1">
      <c r="A496" s="49" t="s">
        <v>431</v>
      </c>
      <c r="B496" s="38">
        <f>SUM(B497)</f>
        <v>4</v>
      </c>
      <c r="C496" s="38">
        <f>SUM(C497)</f>
        <v>8</v>
      </c>
      <c r="D496" s="20">
        <f t="shared" si="14"/>
        <v>4</v>
      </c>
      <c r="E496" s="91">
        <f t="shared" si="15"/>
        <v>100</v>
      </c>
    </row>
    <row r="497" spans="1:5" s="3" customFormat="1" ht="16.5" customHeight="1">
      <c r="A497" s="45" t="s">
        <v>432</v>
      </c>
      <c r="B497" s="38">
        <v>4</v>
      </c>
      <c r="C497" s="38">
        <v>8</v>
      </c>
      <c r="D497" s="20">
        <f t="shared" si="14"/>
        <v>4</v>
      </c>
      <c r="E497" s="91">
        <f t="shared" si="15"/>
        <v>100</v>
      </c>
    </row>
    <row r="498" spans="1:6" s="3" customFormat="1" ht="16.5" customHeight="1">
      <c r="A498" s="47" t="s">
        <v>433</v>
      </c>
      <c r="B498" s="38">
        <f>B499+B501</f>
        <v>214</v>
      </c>
      <c r="C498" s="38">
        <f>C499+C501</f>
        <v>28</v>
      </c>
      <c r="D498" s="20">
        <f t="shared" si="14"/>
        <v>-186</v>
      </c>
      <c r="E498" s="91">
        <f t="shared" si="15"/>
        <v>-86.92</v>
      </c>
      <c r="F498" s="65"/>
    </row>
    <row r="499" spans="1:5" s="3" customFormat="1" ht="16.5" customHeight="1">
      <c r="A499" s="49" t="s">
        <v>434</v>
      </c>
      <c r="B499" s="38">
        <f>SUM(B500)</f>
        <v>79</v>
      </c>
      <c r="C499" s="38">
        <f>SUM(C500)</f>
        <v>5</v>
      </c>
      <c r="D499" s="20">
        <f t="shared" si="14"/>
        <v>-74</v>
      </c>
      <c r="E499" s="91">
        <f t="shared" si="15"/>
        <v>-93.67</v>
      </c>
    </row>
    <row r="500" spans="1:5" s="3" customFormat="1" ht="16.5" customHeight="1">
      <c r="A500" s="45" t="s">
        <v>435</v>
      </c>
      <c r="B500" s="38">
        <v>79</v>
      </c>
      <c r="C500" s="38">
        <v>5</v>
      </c>
      <c r="D500" s="20">
        <f t="shared" si="14"/>
        <v>-74</v>
      </c>
      <c r="E500" s="91">
        <f t="shared" si="15"/>
        <v>-93.67</v>
      </c>
    </row>
    <row r="501" spans="1:5" s="3" customFormat="1" ht="16.5" customHeight="1">
      <c r="A501" s="49" t="s">
        <v>436</v>
      </c>
      <c r="B501" s="38">
        <f>SUM(B502)</f>
        <v>135</v>
      </c>
      <c r="C501" s="38">
        <f>SUM(C502)</f>
        <v>23</v>
      </c>
      <c r="D501" s="20">
        <f t="shared" si="14"/>
        <v>-112</v>
      </c>
      <c r="E501" s="91">
        <f t="shared" si="15"/>
        <v>-82.96</v>
      </c>
    </row>
    <row r="502" spans="1:5" s="3" customFormat="1" ht="16.5" customHeight="1">
      <c r="A502" s="45" t="s">
        <v>437</v>
      </c>
      <c r="B502" s="38">
        <v>135</v>
      </c>
      <c r="C502" s="38">
        <v>23</v>
      </c>
      <c r="D502" s="20">
        <f t="shared" si="14"/>
        <v>-112</v>
      </c>
      <c r="E502" s="91">
        <f t="shared" si="15"/>
        <v>-82.96</v>
      </c>
    </row>
    <row r="503" spans="1:6" s="3" customFormat="1" ht="16.5" customHeight="1">
      <c r="A503" s="47" t="s">
        <v>438</v>
      </c>
      <c r="B503" s="38">
        <f>B504+B512+B517+B520</f>
        <v>3824</v>
      </c>
      <c r="C503" s="38">
        <f>C504+C512+C517+C520</f>
        <v>5229</v>
      </c>
      <c r="D503" s="20">
        <f t="shared" si="14"/>
        <v>1405</v>
      </c>
      <c r="E503" s="91">
        <f t="shared" si="15"/>
        <v>36.74</v>
      </c>
      <c r="F503" s="65"/>
    </row>
    <row r="504" spans="1:5" s="3" customFormat="1" ht="16.5" customHeight="1">
      <c r="A504" s="49" t="s">
        <v>439</v>
      </c>
      <c r="B504" s="38">
        <f>SUM(B505:B511)</f>
        <v>3514</v>
      </c>
      <c r="C504" s="38">
        <f>SUM(C505:C511)</f>
        <v>4070</v>
      </c>
      <c r="D504" s="20">
        <f t="shared" si="14"/>
        <v>556</v>
      </c>
      <c r="E504" s="91">
        <f t="shared" si="15"/>
        <v>15.82</v>
      </c>
    </row>
    <row r="505" spans="1:5" s="3" customFormat="1" ht="16.5" customHeight="1">
      <c r="A505" s="45" t="s">
        <v>289</v>
      </c>
      <c r="B505" s="38">
        <v>1064</v>
      </c>
      <c r="C505" s="38">
        <v>1461</v>
      </c>
      <c r="D505" s="20">
        <f t="shared" si="14"/>
        <v>397</v>
      </c>
      <c r="E505" s="91">
        <f t="shared" si="15"/>
        <v>37.31</v>
      </c>
    </row>
    <row r="506" spans="1:5" s="3" customFormat="1" ht="16.5" customHeight="1">
      <c r="A506" s="45" t="s">
        <v>290</v>
      </c>
      <c r="B506" s="38">
        <v>186</v>
      </c>
      <c r="C506" s="38">
        <v>13</v>
      </c>
      <c r="D506" s="20">
        <f t="shared" si="14"/>
        <v>-173</v>
      </c>
      <c r="E506" s="91">
        <f t="shared" si="15"/>
        <v>-93.01</v>
      </c>
    </row>
    <row r="507" spans="1:5" s="3" customFormat="1" ht="16.5" customHeight="1">
      <c r="A507" s="45" t="s">
        <v>440</v>
      </c>
      <c r="B507" s="38">
        <v>248</v>
      </c>
      <c r="C507" s="38">
        <v>263</v>
      </c>
      <c r="D507" s="20">
        <f t="shared" si="14"/>
        <v>15</v>
      </c>
      <c r="E507" s="91">
        <f t="shared" si="15"/>
        <v>6.05</v>
      </c>
    </row>
    <row r="508" spans="1:5" s="3" customFormat="1" ht="16.5" customHeight="1">
      <c r="A508" s="45" t="s">
        <v>550</v>
      </c>
      <c r="B508" s="38"/>
      <c r="C508" s="38">
        <v>30</v>
      </c>
      <c r="D508" s="20">
        <f t="shared" si="14"/>
        <v>30</v>
      </c>
      <c r="E508" s="91">
        <f t="shared" si="15"/>
        <v>0</v>
      </c>
    </row>
    <row r="509" spans="1:5" s="3" customFormat="1" ht="16.5" customHeight="1">
      <c r="A509" s="45" t="s">
        <v>441</v>
      </c>
      <c r="B509" s="38">
        <v>9</v>
      </c>
      <c r="C509" s="38">
        <v>134</v>
      </c>
      <c r="D509" s="20">
        <f t="shared" si="14"/>
        <v>125</v>
      </c>
      <c r="E509" s="91">
        <f t="shared" si="15"/>
        <v>1388.89</v>
      </c>
    </row>
    <row r="510" spans="1:5" s="3" customFormat="1" ht="16.5" customHeight="1">
      <c r="A510" s="45" t="s">
        <v>442</v>
      </c>
      <c r="B510" s="38">
        <v>1802</v>
      </c>
      <c r="C510" s="38">
        <v>2167</v>
      </c>
      <c r="D510" s="20">
        <f t="shared" si="14"/>
        <v>365</v>
      </c>
      <c r="E510" s="91">
        <f t="shared" si="15"/>
        <v>20.26</v>
      </c>
    </row>
    <row r="511" spans="1:5" s="3" customFormat="1" ht="16.5" customHeight="1">
      <c r="A511" s="45" t="s">
        <v>443</v>
      </c>
      <c r="B511" s="38">
        <v>205</v>
      </c>
      <c r="C511" s="38">
        <v>2</v>
      </c>
      <c r="D511" s="20">
        <f t="shared" si="14"/>
        <v>-203</v>
      </c>
      <c r="E511" s="91">
        <f t="shared" si="15"/>
        <v>-99.02</v>
      </c>
    </row>
    <row r="512" spans="1:5" s="3" customFormat="1" ht="16.5" customHeight="1">
      <c r="A512" s="49" t="s">
        <v>444</v>
      </c>
      <c r="B512" s="38">
        <f>SUM(B513:B516)</f>
        <v>110</v>
      </c>
      <c r="C512" s="38">
        <f>SUM(C513:C516)</f>
        <v>134</v>
      </c>
      <c r="D512" s="20">
        <f t="shared" si="14"/>
        <v>24</v>
      </c>
      <c r="E512" s="91">
        <f t="shared" si="15"/>
        <v>21.82</v>
      </c>
    </row>
    <row r="513" spans="1:5" s="3" customFormat="1" ht="16.5" customHeight="1">
      <c r="A513" s="45" t="s">
        <v>289</v>
      </c>
      <c r="B513" s="38">
        <v>73</v>
      </c>
      <c r="C513" s="38">
        <v>108</v>
      </c>
      <c r="D513" s="20">
        <f t="shared" si="14"/>
        <v>35</v>
      </c>
      <c r="E513" s="91">
        <f t="shared" si="15"/>
        <v>47.95</v>
      </c>
    </row>
    <row r="514" spans="1:5" s="3" customFormat="1" ht="16.5" customHeight="1">
      <c r="A514" s="45" t="s">
        <v>290</v>
      </c>
      <c r="B514" s="38">
        <v>21</v>
      </c>
      <c r="C514" s="38">
        <v>15</v>
      </c>
      <c r="D514" s="20">
        <f t="shared" si="14"/>
        <v>-6</v>
      </c>
      <c r="E514" s="91">
        <f t="shared" si="15"/>
        <v>-28.57</v>
      </c>
    </row>
    <row r="515" spans="1:5" s="3" customFormat="1" ht="16.5" customHeight="1">
      <c r="A515" s="45" t="s">
        <v>445</v>
      </c>
      <c r="B515" s="38">
        <v>11</v>
      </c>
      <c r="C515" s="38">
        <v>11</v>
      </c>
      <c r="D515" s="20">
        <f t="shared" si="14"/>
        <v>0</v>
      </c>
      <c r="E515" s="91">
        <f t="shared" si="15"/>
        <v>0</v>
      </c>
    </row>
    <row r="516" spans="1:5" s="3" customFormat="1" ht="16.5" customHeight="1">
      <c r="A516" s="45" t="s">
        <v>446</v>
      </c>
      <c r="B516" s="38">
        <v>5</v>
      </c>
      <c r="C516" s="38"/>
      <c r="D516" s="20">
        <f t="shared" si="14"/>
        <v>-5</v>
      </c>
      <c r="E516" s="91">
        <f t="shared" si="15"/>
        <v>-100</v>
      </c>
    </row>
    <row r="517" spans="1:5" s="3" customFormat="1" ht="16.5" customHeight="1">
      <c r="A517" s="49" t="s">
        <v>447</v>
      </c>
      <c r="B517" s="38">
        <f>SUM(B518:B519)</f>
        <v>200</v>
      </c>
      <c r="C517" s="38">
        <f>SUM(C518:C519)</f>
        <v>211</v>
      </c>
      <c r="D517" s="20">
        <f t="shared" si="14"/>
        <v>11</v>
      </c>
      <c r="E517" s="91">
        <f t="shared" si="15"/>
        <v>5.5</v>
      </c>
    </row>
    <row r="518" spans="1:5" s="3" customFormat="1" ht="16.5" customHeight="1">
      <c r="A518" s="45" t="s">
        <v>289</v>
      </c>
      <c r="B518" s="38">
        <v>93</v>
      </c>
      <c r="C518" s="38">
        <v>105</v>
      </c>
      <c r="D518" s="20">
        <f aca="true" t="shared" si="16" ref="D518:D550">C518-B518</f>
        <v>12</v>
      </c>
      <c r="E518" s="91">
        <f aca="true" t="shared" si="17" ref="E518:E550">IF(B518=0,0,ROUND((C518-B518)/B518*100,2))</f>
        <v>12.9</v>
      </c>
    </row>
    <row r="519" spans="1:5" s="3" customFormat="1" ht="16.5" customHeight="1">
      <c r="A519" s="45" t="s">
        <v>448</v>
      </c>
      <c r="B519" s="38">
        <v>107</v>
      </c>
      <c r="C519" s="38">
        <v>106</v>
      </c>
      <c r="D519" s="20">
        <f t="shared" si="16"/>
        <v>-1</v>
      </c>
      <c r="E519" s="91">
        <f t="shared" si="17"/>
        <v>-0.93</v>
      </c>
    </row>
    <row r="520" spans="1:5" s="3" customFormat="1" ht="16.5" customHeight="1">
      <c r="A520" s="49" t="s">
        <v>551</v>
      </c>
      <c r="B520" s="38">
        <f>B521</f>
        <v>0</v>
      </c>
      <c r="C520" s="38">
        <f>C521</f>
        <v>814</v>
      </c>
      <c r="D520" s="20">
        <f t="shared" si="16"/>
        <v>814</v>
      </c>
      <c r="E520" s="91">
        <f t="shared" si="17"/>
        <v>0</v>
      </c>
    </row>
    <row r="521" spans="1:5" s="3" customFormat="1" ht="16.5" customHeight="1">
      <c r="A521" s="44" t="s">
        <v>552</v>
      </c>
      <c r="B521" s="38"/>
      <c r="C521" s="38">
        <v>814</v>
      </c>
      <c r="D521" s="20">
        <f t="shared" si="16"/>
        <v>814</v>
      </c>
      <c r="E521" s="91">
        <f t="shared" si="17"/>
        <v>0</v>
      </c>
    </row>
    <row r="522" spans="1:6" s="3" customFormat="1" ht="16.5" customHeight="1">
      <c r="A522" s="47" t="s">
        <v>449</v>
      </c>
      <c r="B522" s="38">
        <f>B523+B528</f>
        <v>12238</v>
      </c>
      <c r="C522" s="38">
        <f>C523+C528</f>
        <v>21571</v>
      </c>
      <c r="D522" s="20">
        <f t="shared" si="16"/>
        <v>9333</v>
      </c>
      <c r="E522" s="91">
        <f t="shared" si="17"/>
        <v>76.26</v>
      </c>
      <c r="F522" s="65"/>
    </row>
    <row r="523" spans="1:5" s="3" customFormat="1" ht="16.5" customHeight="1">
      <c r="A523" s="49" t="s">
        <v>450</v>
      </c>
      <c r="B523" s="38">
        <f>SUM(B524:B527)</f>
        <v>8747</v>
      </c>
      <c r="C523" s="38">
        <f>SUM(C524:C527)</f>
        <v>8460</v>
      </c>
      <c r="D523" s="20">
        <f t="shared" si="16"/>
        <v>-287</v>
      </c>
      <c r="E523" s="91">
        <f t="shared" si="17"/>
        <v>-3.28</v>
      </c>
    </row>
    <row r="524" spans="1:5" s="3" customFormat="1" ht="16.5" customHeight="1">
      <c r="A524" s="45" t="s">
        <v>451</v>
      </c>
      <c r="B524" s="38">
        <v>2178</v>
      </c>
      <c r="C524" s="38"/>
      <c r="D524" s="20">
        <f t="shared" si="16"/>
        <v>-2178</v>
      </c>
      <c r="E524" s="91">
        <f t="shared" si="17"/>
        <v>-100</v>
      </c>
    </row>
    <row r="525" spans="1:5" s="3" customFormat="1" ht="16.5" customHeight="1">
      <c r="A525" s="45" t="s">
        <v>452</v>
      </c>
      <c r="B525" s="38">
        <v>5472</v>
      </c>
      <c r="C525" s="38">
        <v>8220</v>
      </c>
      <c r="D525" s="20">
        <f t="shared" si="16"/>
        <v>2748</v>
      </c>
      <c r="E525" s="91">
        <f t="shared" si="17"/>
        <v>50.22</v>
      </c>
    </row>
    <row r="526" spans="1:5" s="3" customFormat="1" ht="16.5" customHeight="1">
      <c r="A526" s="45" t="s">
        <v>453</v>
      </c>
      <c r="B526" s="38"/>
      <c r="C526" s="38">
        <v>240</v>
      </c>
      <c r="D526" s="20">
        <f t="shared" si="16"/>
        <v>240</v>
      </c>
      <c r="E526" s="91">
        <f t="shared" si="17"/>
        <v>0</v>
      </c>
    </row>
    <row r="527" spans="1:5" s="3" customFormat="1" ht="16.5" customHeight="1">
      <c r="A527" s="45" t="s">
        <v>454</v>
      </c>
      <c r="B527" s="38">
        <v>1097</v>
      </c>
      <c r="C527" s="38"/>
      <c r="D527" s="20">
        <f t="shared" si="16"/>
        <v>-1097</v>
      </c>
      <c r="E527" s="91">
        <f t="shared" si="17"/>
        <v>-100</v>
      </c>
    </row>
    <row r="528" spans="1:5" s="3" customFormat="1" ht="16.5" customHeight="1">
      <c r="A528" s="43" t="s">
        <v>455</v>
      </c>
      <c r="B528" s="38">
        <f>SUM(B529:B531)</f>
        <v>3491</v>
      </c>
      <c r="C528" s="38">
        <f>SUM(C529:C531)</f>
        <v>13111</v>
      </c>
      <c r="D528" s="20">
        <f t="shared" si="16"/>
        <v>9620</v>
      </c>
      <c r="E528" s="91">
        <f t="shared" si="17"/>
        <v>275.57</v>
      </c>
    </row>
    <row r="529" spans="1:5" s="3" customFormat="1" ht="16.5" customHeight="1">
      <c r="A529" s="45" t="s">
        <v>456</v>
      </c>
      <c r="B529" s="38">
        <v>3465</v>
      </c>
      <c r="C529" s="38">
        <v>13033</v>
      </c>
      <c r="D529" s="20">
        <f t="shared" si="16"/>
        <v>9568</v>
      </c>
      <c r="E529" s="91">
        <f t="shared" si="17"/>
        <v>276.13</v>
      </c>
    </row>
    <row r="530" spans="1:5" s="3" customFormat="1" ht="16.5" customHeight="1">
      <c r="A530" s="45" t="s">
        <v>553</v>
      </c>
      <c r="B530" s="38"/>
      <c r="C530" s="38">
        <v>7</v>
      </c>
      <c r="D530" s="20">
        <f t="shared" si="16"/>
        <v>7</v>
      </c>
      <c r="E530" s="91">
        <f t="shared" si="17"/>
        <v>0</v>
      </c>
    </row>
    <row r="531" spans="1:5" s="3" customFormat="1" ht="16.5" customHeight="1">
      <c r="A531" s="45" t="s">
        <v>457</v>
      </c>
      <c r="B531" s="38">
        <v>26</v>
      </c>
      <c r="C531" s="38">
        <v>71</v>
      </c>
      <c r="D531" s="20">
        <f t="shared" si="16"/>
        <v>45</v>
      </c>
      <c r="E531" s="91">
        <f t="shared" si="17"/>
        <v>173.08</v>
      </c>
    </row>
    <row r="532" spans="1:6" s="3" customFormat="1" ht="16.5" customHeight="1">
      <c r="A532" s="47" t="s">
        <v>458</v>
      </c>
      <c r="B532" s="38">
        <f>B533+B537+B539</f>
        <v>449</v>
      </c>
      <c r="C532" s="38">
        <f>C533+C537+C539</f>
        <v>772</v>
      </c>
      <c r="D532" s="20">
        <f t="shared" si="16"/>
        <v>323</v>
      </c>
      <c r="E532" s="91">
        <f t="shared" si="17"/>
        <v>71.94</v>
      </c>
      <c r="F532" s="65"/>
    </row>
    <row r="533" spans="1:5" s="3" customFormat="1" ht="16.5" customHeight="1">
      <c r="A533" s="49" t="s">
        <v>459</v>
      </c>
      <c r="B533" s="38">
        <f>SUM(B534:B536)</f>
        <v>245</v>
      </c>
      <c r="C533" s="38">
        <f>SUM(C534:C536)</f>
        <v>382</v>
      </c>
      <c r="D533" s="20">
        <f t="shared" si="16"/>
        <v>137</v>
      </c>
      <c r="E533" s="91">
        <f t="shared" si="17"/>
        <v>55.92</v>
      </c>
    </row>
    <row r="534" spans="1:5" s="3" customFormat="1" ht="16.5" customHeight="1">
      <c r="A534" s="45" t="s">
        <v>289</v>
      </c>
      <c r="B534" s="38">
        <v>142</v>
      </c>
      <c r="C534" s="38">
        <v>164</v>
      </c>
      <c r="D534" s="20">
        <f t="shared" si="16"/>
        <v>22</v>
      </c>
      <c r="E534" s="91">
        <f t="shared" si="17"/>
        <v>15.49</v>
      </c>
    </row>
    <row r="535" spans="1:5" s="3" customFormat="1" ht="16.5" customHeight="1">
      <c r="A535" s="45" t="s">
        <v>460</v>
      </c>
      <c r="B535" s="38">
        <v>18</v>
      </c>
      <c r="C535" s="38">
        <v>18</v>
      </c>
      <c r="D535" s="20">
        <f t="shared" si="16"/>
        <v>0</v>
      </c>
      <c r="E535" s="91">
        <f t="shared" si="17"/>
        <v>0</v>
      </c>
    </row>
    <row r="536" spans="1:5" s="3" customFormat="1" ht="16.5" customHeight="1">
      <c r="A536" s="45" t="s">
        <v>461</v>
      </c>
      <c r="B536" s="38">
        <v>85</v>
      </c>
      <c r="C536" s="38">
        <v>200</v>
      </c>
      <c r="D536" s="20">
        <f t="shared" si="16"/>
        <v>115</v>
      </c>
      <c r="E536" s="91">
        <f t="shared" si="17"/>
        <v>135.29</v>
      </c>
    </row>
    <row r="537" spans="1:5" s="3" customFormat="1" ht="16.5" customHeight="1">
      <c r="A537" s="51" t="s">
        <v>462</v>
      </c>
      <c r="B537" s="38">
        <f>SUM(B538:B538)</f>
        <v>46</v>
      </c>
      <c r="C537" s="38">
        <f>SUM(C538:C538)</f>
        <v>338</v>
      </c>
      <c r="D537" s="20">
        <f t="shared" si="16"/>
        <v>292</v>
      </c>
      <c r="E537" s="91">
        <f t="shared" si="17"/>
        <v>634.78</v>
      </c>
    </row>
    <row r="538" spans="1:5" s="3" customFormat="1" ht="16.5" customHeight="1">
      <c r="A538" s="52" t="s">
        <v>554</v>
      </c>
      <c r="B538" s="38">
        <v>46</v>
      </c>
      <c r="C538" s="38">
        <v>338</v>
      </c>
      <c r="D538" s="20">
        <f t="shared" si="16"/>
        <v>292</v>
      </c>
      <c r="E538" s="91">
        <f t="shared" si="17"/>
        <v>634.78</v>
      </c>
    </row>
    <row r="539" spans="1:5" s="3" customFormat="1" ht="16.5" customHeight="1">
      <c r="A539" s="51" t="s">
        <v>463</v>
      </c>
      <c r="B539" s="38">
        <f>SUM(B540)</f>
        <v>158</v>
      </c>
      <c r="C539" s="38">
        <f>SUM(C540)</f>
        <v>52</v>
      </c>
      <c r="D539" s="20">
        <f t="shared" si="16"/>
        <v>-106</v>
      </c>
      <c r="E539" s="91">
        <f t="shared" si="17"/>
        <v>-67.09</v>
      </c>
    </row>
    <row r="540" spans="1:5" s="3" customFormat="1" ht="16.5" customHeight="1">
      <c r="A540" s="52" t="s">
        <v>464</v>
      </c>
      <c r="B540" s="38">
        <v>158</v>
      </c>
      <c r="C540" s="38">
        <v>52</v>
      </c>
      <c r="D540" s="20">
        <f t="shared" si="16"/>
        <v>-106</v>
      </c>
      <c r="E540" s="91">
        <f t="shared" si="17"/>
        <v>-67.09</v>
      </c>
    </row>
    <row r="541" spans="1:6" s="3" customFormat="1" ht="16.5" customHeight="1">
      <c r="A541" s="47" t="s">
        <v>465</v>
      </c>
      <c r="B541" s="38">
        <f>SUM(B542)</f>
        <v>13</v>
      </c>
      <c r="C541" s="38">
        <f>SUM(C542)</f>
        <v>30</v>
      </c>
      <c r="D541" s="20">
        <f t="shared" si="16"/>
        <v>17</v>
      </c>
      <c r="E541" s="91">
        <f t="shared" si="17"/>
        <v>130.77</v>
      </c>
      <c r="F541" s="65"/>
    </row>
    <row r="542" spans="1:5" s="3" customFormat="1" ht="16.5" customHeight="1">
      <c r="A542" s="51" t="s">
        <v>466</v>
      </c>
      <c r="B542" s="38">
        <f>SUM(B543)</f>
        <v>13</v>
      </c>
      <c r="C542" s="38">
        <f>SUM(C543)</f>
        <v>30</v>
      </c>
      <c r="D542" s="20">
        <f t="shared" si="16"/>
        <v>17</v>
      </c>
      <c r="E542" s="91">
        <f t="shared" si="17"/>
        <v>130.77</v>
      </c>
    </row>
    <row r="543" spans="1:5" s="3" customFormat="1" ht="16.5" customHeight="1">
      <c r="A543" s="52" t="s">
        <v>467</v>
      </c>
      <c r="B543" s="38">
        <v>13</v>
      </c>
      <c r="C543" s="38">
        <v>30</v>
      </c>
      <c r="D543" s="20">
        <f t="shared" si="16"/>
        <v>17</v>
      </c>
      <c r="E543" s="91">
        <f t="shared" si="17"/>
        <v>130.77</v>
      </c>
    </row>
    <row r="544" spans="1:6" s="3" customFormat="1" ht="16.5" customHeight="1">
      <c r="A544" s="47" t="s">
        <v>468</v>
      </c>
      <c r="B544" s="38">
        <f>SUM(B545)</f>
        <v>1399</v>
      </c>
      <c r="C544" s="38">
        <f>SUM(C545)</f>
        <v>4416</v>
      </c>
      <c r="D544" s="20">
        <f t="shared" si="16"/>
        <v>3017</v>
      </c>
      <c r="E544" s="91">
        <f t="shared" si="17"/>
        <v>215.65</v>
      </c>
      <c r="F544" s="65"/>
    </row>
    <row r="545" spans="1:5" s="3" customFormat="1" ht="16.5" customHeight="1">
      <c r="A545" s="51" t="s">
        <v>555</v>
      </c>
      <c r="B545" s="38">
        <f>SUM(B546:B547)</f>
        <v>1399</v>
      </c>
      <c r="C545" s="38">
        <f>SUM(C546:C547)</f>
        <v>4416</v>
      </c>
      <c r="D545" s="20">
        <f t="shared" si="16"/>
        <v>3017</v>
      </c>
      <c r="E545" s="91">
        <f t="shared" si="17"/>
        <v>215.65</v>
      </c>
    </row>
    <row r="546" spans="1:5" s="3" customFormat="1" ht="16.5" customHeight="1">
      <c r="A546" s="52" t="s">
        <v>469</v>
      </c>
      <c r="B546" s="38">
        <v>1399</v>
      </c>
      <c r="C546" s="38">
        <v>4409</v>
      </c>
      <c r="D546" s="20">
        <f t="shared" si="16"/>
        <v>3010</v>
      </c>
      <c r="E546" s="91">
        <f t="shared" si="17"/>
        <v>215.15</v>
      </c>
    </row>
    <row r="547" spans="1:5" s="3" customFormat="1" ht="16.5" customHeight="1">
      <c r="A547" s="52" t="s">
        <v>556</v>
      </c>
      <c r="B547" s="38"/>
      <c r="C547" s="38">
        <v>7</v>
      </c>
      <c r="D547" s="20">
        <f t="shared" si="16"/>
        <v>7</v>
      </c>
      <c r="E547" s="91">
        <f t="shared" si="17"/>
        <v>0</v>
      </c>
    </row>
    <row r="548" spans="1:6" s="3" customFormat="1" ht="16.5" customHeight="1">
      <c r="A548" s="47" t="s">
        <v>470</v>
      </c>
      <c r="B548" s="38">
        <f>SUM(B549)</f>
        <v>151</v>
      </c>
      <c r="C548" s="38">
        <f>SUM(C549)</f>
        <v>51</v>
      </c>
      <c r="D548" s="20">
        <f t="shared" si="16"/>
        <v>-100</v>
      </c>
      <c r="E548" s="91">
        <f t="shared" si="17"/>
        <v>-66.23</v>
      </c>
      <c r="F548" s="65"/>
    </row>
    <row r="549" spans="1:5" s="3" customFormat="1" ht="16.5" customHeight="1">
      <c r="A549" s="51" t="s">
        <v>471</v>
      </c>
      <c r="B549" s="38">
        <f>SUM(B550)</f>
        <v>151</v>
      </c>
      <c r="C549" s="38">
        <f>SUM(C550)</f>
        <v>51</v>
      </c>
      <c r="D549" s="20">
        <f t="shared" si="16"/>
        <v>-100</v>
      </c>
      <c r="E549" s="91">
        <f t="shared" si="17"/>
        <v>-66.23</v>
      </c>
    </row>
    <row r="550" spans="1:5" s="3" customFormat="1" ht="16.5" customHeight="1">
      <c r="A550" s="53" t="s">
        <v>472</v>
      </c>
      <c r="B550" s="38">
        <v>151</v>
      </c>
      <c r="C550" s="38">
        <v>51</v>
      </c>
      <c r="D550" s="20">
        <f t="shared" si="16"/>
        <v>-100</v>
      </c>
      <c r="E550" s="91">
        <f t="shared" si="17"/>
        <v>-66.23</v>
      </c>
    </row>
    <row r="551" spans="1:5" s="3" customFormat="1" ht="16.5" customHeight="1">
      <c r="A551" s="21"/>
      <c r="B551" s="20"/>
      <c r="C551" s="20"/>
      <c r="D551" s="20"/>
      <c r="E551" s="91"/>
    </row>
    <row r="552" spans="1:5" s="54" customFormat="1" ht="16.5" customHeight="1">
      <c r="A552" s="13" t="s">
        <v>473</v>
      </c>
      <c r="B552" s="38">
        <f>B548+B544+B541+B532+B522+B503+B498+B487+B466+B451+B391+B371+B342+B293+B222+B200+B185+B159+B119+B113+B6</f>
        <v>379268</v>
      </c>
      <c r="C552" s="38">
        <f>C548+C544+C541+C532+C522+C503+C498+C487+C466+C451+C391+C371+C342+C293+C222+C200+C185+C159+C119+C113+C6</f>
        <v>426695</v>
      </c>
      <c r="D552" s="38">
        <f>D548+D544+D541+D532+D522+D503+D498+D487+D466+D451+D391+D371+D342+D293+D222+D200+D185+D159+D119+D113+D6</f>
        <v>47427</v>
      </c>
      <c r="E552" s="91">
        <f>IF(B552=0,0,ROUND((C552-B552)/B552*100,2))</f>
        <v>12.5</v>
      </c>
    </row>
    <row r="553" spans="1:5" ht="16.5" customHeight="1">
      <c r="A553" s="55"/>
      <c r="B553" s="55"/>
      <c r="C553" s="55"/>
      <c r="D553" s="55"/>
      <c r="E553" s="92"/>
    </row>
    <row r="554" ht="16.5" customHeight="1"/>
    <row r="555" ht="16.5" customHeight="1"/>
    <row r="575" spans="1:5" s="3" customFormat="1" ht="24" customHeight="1" hidden="1">
      <c r="A575" s="56" t="s">
        <v>474</v>
      </c>
      <c r="B575" s="57" t="e">
        <f>SUM(#REF!,'[1]2016年基金预算收入决算表'!#REF!)</f>
        <v>#REF!</v>
      </c>
      <c r="C575" s="57" t="e">
        <f>SUM(#REF!,'[1]2016年基金预算收入决算表'!#REF!)</f>
        <v>#REF!</v>
      </c>
      <c r="D575" s="57" t="e">
        <f>SUM(#REF!,'[1]2016年基金预算收入决算表'!#REF!)</f>
        <v>#REF!</v>
      </c>
      <c r="E575" s="93" t="e">
        <f>IF(B575=0,0,ROUND((C575-B575)/B575*100,2))</f>
        <v>#REF!</v>
      </c>
    </row>
  </sheetData>
  <sheetProtection/>
  <mergeCells count="4">
    <mergeCell ref="A2:E2"/>
    <mergeCell ref="D3:E3"/>
    <mergeCell ref="A4:A5"/>
    <mergeCell ref="D4:E4"/>
  </mergeCells>
  <dataValidations count="2">
    <dataValidation type="custom" allowBlank="1" showInputMessage="1" showErrorMessage="1" errorTitle="提示" error="对不起，此处只能输入数字。" sqref="B537:C537 B528:C528 B532:C533 B522:C523 B517:C517 B512:C512 B7:C7 B503:C504 B498:C498 B492:C492 B487:C488 B485:C485 B481:C481 B476:C476 B470:C470 B466:C467 B458:C458 B451:C452 B441:C441 B444:C444 B437:C437 B432:C432 B13:C13 B406:C406 B357:C359 B391:C392 B382:C382 B371:C372 B361:C361 B363:C363 B365:C365 B349:C349 B352:C353 B355:C355 B340:C340 B342:C343 B327:C327 B417:C417 B323:C323 B321:C321 B312:C312 B305:C305 B302:C302 B298:C298 B291:C291 B285:C285 B279:C279 B276:C276 B273:C273 B269:C269 B262:C262 B258:C258 B253:C253 B293:C294 B246:C246 B228:C228 B243:C243 B235:C235 B219:C220 B214:C214 B222:C223 B18:C18 B211:C211 B209:C209 B200:C201 B198:C198 B191:C191 B194:C194 B188:C188 B183:C183 B185:C186 B179:C179 B176:C176 B174:C174 B172:C172 B150:C150 B159:C160 B163:C163 B169:C170 B144:C144 B113:C114 B111:C111 B108:C108 B138:C138 B123:C123 B120:C120 B101:C101 B105:C105 B98:C98 B82:C82 B87:C87 B90:C90 B94:C94 B80:C80 B75:C75 B70:C70 B53:C53 B59:C59 B65:C65 B48:C48">
      <formula1>OR(B537="",ISNUMBER(B537))</formula1>
    </dataValidation>
    <dataValidation type="custom" allowBlank="1" showInputMessage="1" showErrorMessage="1" errorTitle="提示" error="对不起，此处只能输入数字。" sqref="B42:C42 B44:C44 B35:C35 B30:C30 B25:C25">
      <formula1>OR(B537="",ISNUMBER(B537))</formula1>
    </dataValidation>
  </dataValidations>
  <printOptions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E15"/>
  <sheetViews>
    <sheetView showGridLines="0" showZeros="0" zoomScale="120" zoomScaleNormal="120" zoomScalePageLayoutView="0" workbookViewId="0" topLeftCell="A1">
      <pane xSplit="1" ySplit="4" topLeftCell="B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E11" sqref="E11"/>
    </sheetView>
  </sheetViews>
  <sheetFormatPr defaultColWidth="9.00390625" defaultRowHeight="14.25"/>
  <cols>
    <col min="1" max="1" width="32.875" style="1" customWidth="1"/>
    <col min="2" max="4" width="11.75390625" style="1" customWidth="1"/>
    <col min="5" max="5" width="11.125" style="1" customWidth="1"/>
    <col min="6" max="16384" width="9.00390625" style="1" customWidth="1"/>
  </cols>
  <sheetData>
    <row r="1" ht="15.75" customHeight="1">
      <c r="A1" s="7" t="s">
        <v>566</v>
      </c>
    </row>
    <row r="2" spans="1:5" ht="33" customHeight="1">
      <c r="A2" s="75" t="s">
        <v>558</v>
      </c>
      <c r="B2" s="75"/>
      <c r="C2" s="75"/>
      <c r="D2" s="75"/>
      <c r="E2" s="75"/>
    </row>
    <row r="3" spans="1:5" ht="14.25" customHeight="1">
      <c r="A3" s="6"/>
      <c r="B3" s="6"/>
      <c r="C3" s="6"/>
      <c r="D3" s="6"/>
      <c r="E3" s="23" t="s">
        <v>4</v>
      </c>
    </row>
    <row r="4" spans="1:5" ht="24" customHeight="1">
      <c r="A4" s="14" t="s">
        <v>26</v>
      </c>
      <c r="B4" s="14" t="s">
        <v>515</v>
      </c>
      <c r="C4" s="14" t="s">
        <v>31</v>
      </c>
      <c r="D4" s="15" t="s">
        <v>518</v>
      </c>
      <c r="E4" s="13" t="s">
        <v>30</v>
      </c>
    </row>
    <row r="5" spans="1:5" s="3" customFormat="1" ht="24.75" customHeight="1">
      <c r="A5" s="33" t="s">
        <v>475</v>
      </c>
      <c r="B5" s="58"/>
      <c r="C5" s="58"/>
      <c r="D5" s="58"/>
      <c r="E5" s="9">
        <f aca="true" t="shared" si="0" ref="E5:E13">IF(C5=0,0,ROUND((D5-C5)/C5*100,1))</f>
        <v>0</v>
      </c>
    </row>
    <row r="6" spans="1:5" s="3" customFormat="1" ht="24.75" customHeight="1">
      <c r="A6" s="33" t="s">
        <v>476</v>
      </c>
      <c r="B6" s="58"/>
      <c r="C6" s="58"/>
      <c r="D6" s="38">
        <v>44</v>
      </c>
      <c r="E6" s="9">
        <f t="shared" si="0"/>
        <v>0</v>
      </c>
    </row>
    <row r="7" spans="1:5" s="3" customFormat="1" ht="24.75" customHeight="1">
      <c r="A7" s="33" t="s">
        <v>477</v>
      </c>
      <c r="B7" s="58"/>
      <c r="C7" s="58"/>
      <c r="D7" s="38">
        <v>92</v>
      </c>
      <c r="E7" s="9">
        <f t="shared" si="0"/>
        <v>0</v>
      </c>
    </row>
    <row r="8" spans="1:5" s="3" customFormat="1" ht="24.75" customHeight="1">
      <c r="A8" s="33" t="s">
        <v>478</v>
      </c>
      <c r="B8" s="58">
        <v>4400</v>
      </c>
      <c r="C8" s="58"/>
      <c r="D8" s="38">
        <v>6011</v>
      </c>
      <c r="E8" s="9">
        <f t="shared" si="0"/>
        <v>0</v>
      </c>
    </row>
    <row r="9" spans="1:5" s="3" customFormat="1" ht="24.75" customHeight="1">
      <c r="A9" s="33" t="s">
        <v>479</v>
      </c>
      <c r="B9" s="58">
        <v>150</v>
      </c>
      <c r="C9" s="58">
        <v>11</v>
      </c>
      <c r="D9" s="38"/>
      <c r="E9" s="9">
        <f t="shared" si="0"/>
        <v>-100</v>
      </c>
    </row>
    <row r="10" spans="1:5" s="3" customFormat="1" ht="24.75" customHeight="1">
      <c r="A10" s="33" t="s">
        <v>480</v>
      </c>
      <c r="B10" s="58">
        <v>450</v>
      </c>
      <c r="C10" s="58">
        <v>244</v>
      </c>
      <c r="D10" s="38"/>
      <c r="E10" s="9">
        <f t="shared" si="0"/>
        <v>-100</v>
      </c>
    </row>
    <row r="11" spans="1:5" s="3" customFormat="1" ht="24.75" customHeight="1">
      <c r="A11" s="33" t="s">
        <v>481</v>
      </c>
      <c r="B11" s="58"/>
      <c r="C11" s="58"/>
      <c r="D11" s="38"/>
      <c r="E11" s="9">
        <f t="shared" si="0"/>
        <v>0</v>
      </c>
    </row>
    <row r="12" spans="1:5" s="3" customFormat="1" ht="24.75" customHeight="1">
      <c r="A12" s="33" t="s">
        <v>482</v>
      </c>
      <c r="B12" s="58"/>
      <c r="C12" s="10"/>
      <c r="D12" s="38"/>
      <c r="E12" s="9">
        <f t="shared" si="0"/>
        <v>0</v>
      </c>
    </row>
    <row r="13" spans="1:5" s="3" customFormat="1" ht="24.75" customHeight="1">
      <c r="A13" s="33" t="s">
        <v>483</v>
      </c>
      <c r="B13" s="58">
        <v>200</v>
      </c>
      <c r="C13" s="10"/>
      <c r="D13" s="38"/>
      <c r="E13" s="9">
        <f t="shared" si="0"/>
        <v>0</v>
      </c>
    </row>
    <row r="14" spans="1:5" s="3" customFormat="1" ht="24.75" customHeight="1">
      <c r="A14" s="16" t="s">
        <v>0</v>
      </c>
      <c r="B14" s="22">
        <f>SUM(B5:B13)</f>
        <v>5200</v>
      </c>
      <c r="C14" s="22">
        <f>SUM(C5:C13)</f>
        <v>255</v>
      </c>
      <c r="D14" s="22">
        <f>SUM(D5:D13)</f>
        <v>6147</v>
      </c>
      <c r="E14" s="36">
        <v>2310.59</v>
      </c>
    </row>
    <row r="15" spans="1:5" ht="14.25">
      <c r="A15" s="82">
        <f>-29-'2017年基金预算收入决算表'!A15:E1518</f>
        <v>0</v>
      </c>
      <c r="B15" s="82"/>
      <c r="C15" s="82"/>
      <c r="D15" s="82"/>
      <c r="E15" s="82"/>
    </row>
  </sheetData>
  <sheetProtection/>
  <mergeCells count="2">
    <mergeCell ref="A2:E2"/>
    <mergeCell ref="A15:E15"/>
  </mergeCells>
  <printOptions horizontalCentered="1"/>
  <pageMargins left="0.7874015748031497" right="0.7874015748031497" top="0.7874015748031497" bottom="0.7874015748031497" header="0.07874015748031496" footer="0.5905511811023623"/>
  <pageSetup firstPageNumber="29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E36"/>
  <sheetViews>
    <sheetView showGridLines="0" showZeros="0" zoomScale="120" zoomScaleNormal="120" zoomScalePageLayoutView="0" workbookViewId="0" topLeftCell="A1">
      <pane xSplit="1" ySplit="4" topLeftCell="B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C18" sqref="C18"/>
    </sheetView>
  </sheetViews>
  <sheetFormatPr defaultColWidth="9.00390625" defaultRowHeight="14.25"/>
  <cols>
    <col min="1" max="1" width="32.875" style="1" customWidth="1"/>
    <col min="2" max="3" width="11.75390625" style="1" customWidth="1"/>
    <col min="4" max="5" width="11.125" style="1" customWidth="1"/>
    <col min="6" max="16384" width="9.00390625" style="1" customWidth="1"/>
  </cols>
  <sheetData>
    <row r="1" ht="15.75" customHeight="1">
      <c r="A1" s="7" t="s">
        <v>567</v>
      </c>
    </row>
    <row r="2" spans="1:5" ht="20.25" customHeight="1">
      <c r="A2" s="75" t="s">
        <v>559</v>
      </c>
      <c r="B2" s="83"/>
      <c r="C2" s="83"/>
      <c r="D2" s="83"/>
      <c r="E2" s="83"/>
    </row>
    <row r="3" spans="1:5" ht="14.25" customHeight="1">
      <c r="A3" s="6"/>
      <c r="B3" s="6"/>
      <c r="C3" s="6"/>
      <c r="D3" s="6"/>
      <c r="E3" s="29" t="s">
        <v>27</v>
      </c>
    </row>
    <row r="4" spans="1:5" ht="16.5" customHeight="1">
      <c r="A4" s="79" t="s">
        <v>26</v>
      </c>
      <c r="B4" s="14" t="s">
        <v>36</v>
      </c>
      <c r="C4" s="15" t="s">
        <v>560</v>
      </c>
      <c r="D4" s="84" t="s">
        <v>561</v>
      </c>
      <c r="E4" s="85"/>
    </row>
    <row r="5" spans="1:5" ht="16.5" customHeight="1">
      <c r="A5" s="80"/>
      <c r="B5" s="18" t="s">
        <v>1</v>
      </c>
      <c r="C5" s="19" t="s">
        <v>1</v>
      </c>
      <c r="D5" s="13" t="s">
        <v>2</v>
      </c>
      <c r="E5" s="13" t="s">
        <v>3</v>
      </c>
    </row>
    <row r="6" spans="1:5" ht="22.5" customHeight="1">
      <c r="A6" s="59" t="s">
        <v>484</v>
      </c>
      <c r="B6" s="38">
        <f>SUM(B8)</f>
        <v>60</v>
      </c>
      <c r="C6" s="38">
        <f>C7</f>
        <v>62</v>
      </c>
      <c r="D6" s="38">
        <f>C6-B6</f>
        <v>2</v>
      </c>
      <c r="E6" s="35">
        <f>IF(B6=0,0,ROUND((C6-B6)/B6*100,2))</f>
        <v>3.33</v>
      </c>
    </row>
    <row r="7" spans="1:5" ht="22.5" customHeight="1">
      <c r="A7" s="60" t="s">
        <v>485</v>
      </c>
      <c r="B7" s="38">
        <f>B8</f>
        <v>60</v>
      </c>
      <c r="C7" s="38">
        <f>SUM(C8:C9)</f>
        <v>62</v>
      </c>
      <c r="D7" s="38"/>
      <c r="E7" s="35"/>
    </row>
    <row r="8" spans="1:5" ht="22.5" customHeight="1">
      <c r="A8" s="44" t="s">
        <v>486</v>
      </c>
      <c r="B8" s="38">
        <v>60</v>
      </c>
      <c r="C8" s="38">
        <v>60</v>
      </c>
      <c r="D8" s="38">
        <f aca="true" t="shared" si="0" ref="D8:D30">C8-B8</f>
        <v>0</v>
      </c>
      <c r="E8" s="35">
        <f aca="true" t="shared" si="1" ref="E8:E33">IF(B8=0,0,ROUND((C8-B8)/B8*100,2))</f>
        <v>0</v>
      </c>
    </row>
    <row r="9" spans="1:5" ht="22.5" customHeight="1">
      <c r="A9" s="44" t="s">
        <v>562</v>
      </c>
      <c r="B9" s="38"/>
      <c r="C9" s="38">
        <v>2</v>
      </c>
      <c r="D9" s="38"/>
      <c r="E9" s="35"/>
    </row>
    <row r="10" spans="1:5" ht="14.25">
      <c r="A10" s="59" t="s">
        <v>487</v>
      </c>
      <c r="B10" s="38">
        <f>SUM(B11:B13)</f>
        <v>672</v>
      </c>
      <c r="C10" s="38">
        <f>C11+C12</f>
        <v>995</v>
      </c>
      <c r="D10" s="38">
        <f t="shared" si="0"/>
        <v>323</v>
      </c>
      <c r="E10" s="35">
        <f t="shared" si="1"/>
        <v>48.07</v>
      </c>
    </row>
    <row r="11" spans="1:5" ht="14.25">
      <c r="A11" s="61" t="s">
        <v>488</v>
      </c>
      <c r="B11" s="38">
        <v>402</v>
      </c>
      <c r="C11" s="38">
        <v>905</v>
      </c>
      <c r="D11" s="38">
        <f t="shared" si="0"/>
        <v>503</v>
      </c>
      <c r="E11" s="35">
        <f t="shared" si="1"/>
        <v>125.12</v>
      </c>
    </row>
    <row r="12" spans="1:5" ht="25.5">
      <c r="A12" s="62" t="s">
        <v>489</v>
      </c>
      <c r="B12" s="38">
        <v>270</v>
      </c>
      <c r="C12" s="38">
        <v>90</v>
      </c>
      <c r="D12" s="38">
        <f t="shared" si="0"/>
        <v>-180</v>
      </c>
      <c r="E12" s="35">
        <f t="shared" si="1"/>
        <v>-66.67</v>
      </c>
    </row>
    <row r="13" spans="1:5" ht="14.25">
      <c r="A13" s="61" t="s">
        <v>490</v>
      </c>
      <c r="B13" s="38"/>
      <c r="C13" s="38"/>
      <c r="D13" s="38">
        <f t="shared" si="0"/>
        <v>0</v>
      </c>
      <c r="E13" s="35">
        <f t="shared" si="1"/>
        <v>0</v>
      </c>
    </row>
    <row r="14" spans="1:5" ht="14.25">
      <c r="A14" s="59" t="s">
        <v>491</v>
      </c>
      <c r="B14" s="38">
        <f>SUM(B15:B21)</f>
        <v>4562</v>
      </c>
      <c r="C14" s="38">
        <f>C15+C16+C17+C18+C19+C20+C21</f>
        <v>6249</v>
      </c>
      <c r="D14" s="38">
        <f t="shared" si="0"/>
        <v>1687</v>
      </c>
      <c r="E14" s="35">
        <f t="shared" si="1"/>
        <v>36.98</v>
      </c>
    </row>
    <row r="15" spans="1:5" ht="25.5">
      <c r="A15" s="62" t="s">
        <v>492</v>
      </c>
      <c r="B15" s="38"/>
      <c r="C15" s="38"/>
      <c r="D15" s="38">
        <f t="shared" si="0"/>
        <v>0</v>
      </c>
      <c r="E15" s="35">
        <f t="shared" si="1"/>
        <v>0</v>
      </c>
    </row>
    <row r="16" spans="1:5" ht="25.5">
      <c r="A16" s="62" t="s">
        <v>493</v>
      </c>
      <c r="B16" s="38">
        <v>4276</v>
      </c>
      <c r="C16" s="38">
        <v>6113</v>
      </c>
      <c r="D16" s="38">
        <f t="shared" si="0"/>
        <v>1837</v>
      </c>
      <c r="E16" s="35">
        <f t="shared" si="1"/>
        <v>42.96</v>
      </c>
    </row>
    <row r="17" spans="1:5" ht="25.5">
      <c r="A17" s="62" t="s">
        <v>494</v>
      </c>
      <c r="B17" s="38"/>
      <c r="C17" s="38">
        <v>44</v>
      </c>
      <c r="D17" s="38">
        <f t="shared" si="0"/>
        <v>44</v>
      </c>
      <c r="E17" s="35">
        <f t="shared" si="1"/>
        <v>0</v>
      </c>
    </row>
    <row r="18" spans="1:5" ht="25.5">
      <c r="A18" s="62" t="s">
        <v>495</v>
      </c>
      <c r="B18" s="38"/>
      <c r="C18" s="38">
        <v>92</v>
      </c>
      <c r="D18" s="38">
        <f t="shared" si="0"/>
        <v>92</v>
      </c>
      <c r="E18" s="35">
        <f t="shared" si="1"/>
        <v>0</v>
      </c>
    </row>
    <row r="19" spans="1:5" ht="25.5">
      <c r="A19" s="62" t="s">
        <v>496</v>
      </c>
      <c r="B19" s="38">
        <v>31</v>
      </c>
      <c r="C19" s="38"/>
      <c r="D19" s="38">
        <f t="shared" si="0"/>
        <v>-31</v>
      </c>
      <c r="E19" s="35">
        <f t="shared" si="1"/>
        <v>-100</v>
      </c>
    </row>
    <row r="20" spans="1:5" ht="25.5">
      <c r="A20" s="62" t="s">
        <v>497</v>
      </c>
      <c r="B20" s="38">
        <v>11</v>
      </c>
      <c r="C20" s="38"/>
      <c r="D20" s="38">
        <f t="shared" si="0"/>
        <v>-11</v>
      </c>
      <c r="E20" s="35">
        <f t="shared" si="1"/>
        <v>-100</v>
      </c>
    </row>
    <row r="21" spans="1:5" ht="25.5">
      <c r="A21" s="63" t="s">
        <v>498</v>
      </c>
      <c r="B21" s="38">
        <v>244</v>
      </c>
      <c r="C21" s="38"/>
      <c r="D21" s="38">
        <f t="shared" si="0"/>
        <v>-244</v>
      </c>
      <c r="E21" s="35">
        <f t="shared" si="1"/>
        <v>-100</v>
      </c>
    </row>
    <row r="22" spans="1:5" ht="14.25">
      <c r="A22" s="59" t="s">
        <v>499</v>
      </c>
      <c r="B22" s="38">
        <f>SUM(B23:B28)</f>
        <v>1204</v>
      </c>
      <c r="C22" s="38">
        <f>SUM(C23:C28)</f>
        <v>697</v>
      </c>
      <c r="D22" s="38">
        <f t="shared" si="0"/>
        <v>-507</v>
      </c>
      <c r="E22" s="35">
        <f t="shared" si="1"/>
        <v>-42.11</v>
      </c>
    </row>
    <row r="23" spans="1:5" ht="14.25">
      <c r="A23" s="61" t="s">
        <v>500</v>
      </c>
      <c r="B23" s="38"/>
      <c r="C23" s="38"/>
      <c r="D23" s="38">
        <f t="shared" si="0"/>
        <v>0</v>
      </c>
      <c r="E23" s="35">
        <f t="shared" si="1"/>
        <v>0</v>
      </c>
    </row>
    <row r="24" spans="1:5" ht="14.25">
      <c r="A24" s="61" t="s">
        <v>501</v>
      </c>
      <c r="B24" s="38"/>
      <c r="C24" s="38"/>
      <c r="D24" s="38">
        <f t="shared" si="0"/>
        <v>0</v>
      </c>
      <c r="E24" s="35">
        <f t="shared" si="1"/>
        <v>0</v>
      </c>
    </row>
    <row r="25" spans="1:5" ht="14.25">
      <c r="A25" s="61" t="s">
        <v>502</v>
      </c>
      <c r="B25" s="38"/>
      <c r="C25" s="38"/>
      <c r="D25" s="38">
        <f t="shared" si="0"/>
        <v>0</v>
      </c>
      <c r="E25" s="35">
        <f t="shared" si="1"/>
        <v>0</v>
      </c>
    </row>
    <row r="26" spans="1:5" ht="14.25">
      <c r="A26" s="61" t="s">
        <v>503</v>
      </c>
      <c r="B26" s="38"/>
      <c r="C26" s="38"/>
      <c r="D26" s="38">
        <f t="shared" si="0"/>
        <v>0</v>
      </c>
      <c r="E26" s="35">
        <f t="shared" si="1"/>
        <v>0</v>
      </c>
    </row>
    <row r="27" spans="1:5" ht="25.5">
      <c r="A27" s="62" t="s">
        <v>504</v>
      </c>
      <c r="B27" s="38">
        <v>1204</v>
      </c>
      <c r="C27" s="38">
        <v>697</v>
      </c>
      <c r="D27" s="38">
        <f t="shared" si="0"/>
        <v>-507</v>
      </c>
      <c r="E27" s="35">
        <f t="shared" si="1"/>
        <v>-42.11</v>
      </c>
    </row>
    <row r="28" spans="1:5" ht="25.5">
      <c r="A28" s="62" t="s">
        <v>505</v>
      </c>
      <c r="B28" s="38"/>
      <c r="C28" s="38"/>
      <c r="D28" s="38">
        <f t="shared" si="0"/>
        <v>0</v>
      </c>
      <c r="E28" s="35">
        <f t="shared" si="1"/>
        <v>0</v>
      </c>
    </row>
    <row r="29" spans="1:5" ht="14.25">
      <c r="A29" s="59" t="s">
        <v>506</v>
      </c>
      <c r="B29" s="38">
        <f>SUM(B30:B31)</f>
        <v>50</v>
      </c>
      <c r="C29" s="38">
        <f>SUM(C30:C31)</f>
        <v>0</v>
      </c>
      <c r="D29" s="38">
        <f t="shared" si="0"/>
        <v>-50</v>
      </c>
      <c r="E29" s="35">
        <f t="shared" si="1"/>
        <v>-100</v>
      </c>
    </row>
    <row r="30" spans="1:5" ht="14.25">
      <c r="A30" s="44" t="s">
        <v>507</v>
      </c>
      <c r="B30" s="38"/>
      <c r="C30" s="38"/>
      <c r="D30" s="38">
        <f t="shared" si="0"/>
        <v>0</v>
      </c>
      <c r="E30" s="35">
        <f t="shared" si="1"/>
        <v>0</v>
      </c>
    </row>
    <row r="31" spans="1:5" ht="25.5">
      <c r="A31" s="63" t="s">
        <v>508</v>
      </c>
      <c r="B31" s="38">
        <v>50</v>
      </c>
      <c r="C31" s="38"/>
      <c r="D31" s="38"/>
      <c r="E31" s="35"/>
    </row>
    <row r="32" spans="1:5" ht="14.25">
      <c r="A32" s="59" t="s">
        <v>509</v>
      </c>
      <c r="B32" s="38">
        <v>1592</v>
      </c>
      <c r="C32" s="38">
        <v>1331</v>
      </c>
      <c r="D32" s="38">
        <f>C32-B32</f>
        <v>-261</v>
      </c>
      <c r="E32" s="35">
        <f t="shared" si="1"/>
        <v>-16.39</v>
      </c>
    </row>
    <row r="33" spans="1:5" ht="25.5">
      <c r="A33" s="62" t="s">
        <v>510</v>
      </c>
      <c r="B33" s="38"/>
      <c r="C33" s="38"/>
      <c r="D33" s="38">
        <f>C33-B33</f>
        <v>0</v>
      </c>
      <c r="E33" s="35">
        <f t="shared" si="1"/>
        <v>0</v>
      </c>
    </row>
    <row r="34" spans="1:5" ht="14.25">
      <c r="A34" s="59" t="s">
        <v>511</v>
      </c>
      <c r="B34" s="38">
        <f>B35</f>
        <v>438</v>
      </c>
      <c r="C34" s="38">
        <f>C35</f>
        <v>323</v>
      </c>
      <c r="D34" s="38"/>
      <c r="E34" s="35"/>
    </row>
    <row r="35" spans="1:5" ht="14.25">
      <c r="A35" s="64" t="s">
        <v>512</v>
      </c>
      <c r="B35" s="38">
        <v>438</v>
      </c>
      <c r="C35" s="38">
        <v>323</v>
      </c>
      <c r="D35" s="38"/>
      <c r="E35" s="35"/>
    </row>
    <row r="36" spans="1:5" ht="14.25">
      <c r="A36" s="16" t="s">
        <v>513</v>
      </c>
      <c r="B36" s="38">
        <f>SUM(,B6,B10,B29,B14,B22,B32,B34)</f>
        <v>8578</v>
      </c>
      <c r="C36" s="38">
        <f>SUM(,C6,C10,C14,C22,C29,C32,C34)</f>
        <v>9657</v>
      </c>
      <c r="D36" s="38">
        <f>C36-B36</f>
        <v>1079</v>
      </c>
      <c r="E36" s="35">
        <f>IF(B36=0,0,ROUND((C36-B36)/B36*100,2))</f>
        <v>12.58</v>
      </c>
    </row>
  </sheetData>
  <sheetProtection/>
  <mergeCells count="3">
    <mergeCell ref="A2:E2"/>
    <mergeCell ref="A4:A5"/>
    <mergeCell ref="D4:E4"/>
  </mergeCells>
  <printOptions horizontalCentered="1"/>
  <pageMargins left="0.7874015748031497" right="0.7874015748031497" top="0.7874015748031497" bottom="0.7874015748031497" header="0.07874015748031496" footer="0.5905511811023623"/>
  <pageSetup firstPageNumber="17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G14"/>
  <sheetViews>
    <sheetView showGridLines="0" showZeros="0" zoomScale="120" zoomScaleNormal="120" zoomScalePageLayoutView="0" workbookViewId="0" topLeftCell="A1">
      <pane xSplit="1" ySplit="4" topLeftCell="B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30" sqref="A30"/>
    </sheetView>
  </sheetViews>
  <sheetFormatPr defaultColWidth="9.00390625" defaultRowHeight="14.25"/>
  <cols>
    <col min="1" max="1" width="32.875" style="1" customWidth="1"/>
    <col min="2" max="3" width="11.75390625" style="1" customWidth="1"/>
    <col min="4" max="5" width="11.125" style="1" customWidth="1"/>
    <col min="6" max="16384" width="9.00390625" style="1" customWidth="1"/>
  </cols>
  <sheetData>
    <row r="1" ht="15.75" customHeight="1">
      <c r="A1" s="66" t="s">
        <v>568</v>
      </c>
    </row>
    <row r="2" spans="1:5" ht="32.25" customHeight="1">
      <c r="A2" s="75" t="s">
        <v>583</v>
      </c>
      <c r="B2" s="75"/>
      <c r="C2" s="75"/>
      <c r="D2" s="75"/>
      <c r="E2" s="75"/>
    </row>
    <row r="3" spans="1:5" ht="13.5" customHeight="1">
      <c r="A3" s="6"/>
      <c r="B3" s="6"/>
      <c r="C3" s="77" t="s">
        <v>577</v>
      </c>
      <c r="D3" s="86"/>
      <c r="E3" s="86"/>
    </row>
    <row r="4" spans="1:5" ht="15" customHeight="1">
      <c r="A4" s="81" t="s">
        <v>26</v>
      </c>
      <c r="B4" s="14" t="s">
        <v>571</v>
      </c>
      <c r="C4" s="15" t="s">
        <v>572</v>
      </c>
      <c r="D4" s="81" t="s">
        <v>573</v>
      </c>
      <c r="E4" s="81"/>
    </row>
    <row r="5" spans="1:5" ht="15" customHeight="1">
      <c r="A5" s="81"/>
      <c r="B5" s="18" t="s">
        <v>574</v>
      </c>
      <c r="C5" s="19" t="s">
        <v>1</v>
      </c>
      <c r="D5" s="13" t="s">
        <v>575</v>
      </c>
      <c r="E5" s="13" t="s">
        <v>576</v>
      </c>
    </row>
    <row r="6" spans="1:5" s="3" customFormat="1" ht="24.75" customHeight="1">
      <c r="A6" s="67" t="s">
        <v>584</v>
      </c>
      <c r="B6" s="68">
        <v>8488</v>
      </c>
      <c r="C6" s="68">
        <v>9443</v>
      </c>
      <c r="D6" s="69">
        <f aca="true" t="shared" si="0" ref="D6:D14">C6-B6</f>
        <v>955</v>
      </c>
      <c r="E6" s="70">
        <f aca="true" t="shared" si="1" ref="E6:E14">IF(B6=0,0,ROUND((C6-B6)/B6*100,1))</f>
        <v>11.3</v>
      </c>
    </row>
    <row r="7" spans="1:5" s="3" customFormat="1" ht="24.75" customHeight="1">
      <c r="A7" s="67" t="s">
        <v>578</v>
      </c>
      <c r="B7" s="68">
        <v>2564</v>
      </c>
      <c r="C7" s="68">
        <v>2302</v>
      </c>
      <c r="D7" s="69">
        <f t="shared" si="0"/>
        <v>-262</v>
      </c>
      <c r="E7" s="71">
        <f t="shared" si="1"/>
        <v>-10.2</v>
      </c>
    </row>
    <row r="8" spans="1:5" s="3" customFormat="1" ht="24.75" customHeight="1">
      <c r="A8" s="67" t="s">
        <v>586</v>
      </c>
      <c r="B8" s="68">
        <v>13854</v>
      </c>
      <c r="C8" s="68">
        <v>15446</v>
      </c>
      <c r="D8" s="69">
        <f t="shared" si="0"/>
        <v>1592</v>
      </c>
      <c r="E8" s="71">
        <f t="shared" si="1"/>
        <v>11.5</v>
      </c>
    </row>
    <row r="9" spans="1:5" s="3" customFormat="1" ht="24.75" customHeight="1">
      <c r="A9" s="67" t="s">
        <v>579</v>
      </c>
      <c r="B9" s="68">
        <v>1490</v>
      </c>
      <c r="C9" s="68">
        <v>2065</v>
      </c>
      <c r="D9" s="69">
        <f t="shared" si="0"/>
        <v>575</v>
      </c>
      <c r="E9" s="71">
        <f t="shared" si="1"/>
        <v>38.6</v>
      </c>
    </row>
    <row r="10" spans="1:5" s="3" customFormat="1" ht="24.75" customHeight="1">
      <c r="A10" s="67" t="s">
        <v>580</v>
      </c>
      <c r="B10" s="68">
        <v>126</v>
      </c>
      <c r="C10" s="68">
        <v>395</v>
      </c>
      <c r="D10" s="69">
        <f t="shared" si="0"/>
        <v>269</v>
      </c>
      <c r="E10" s="71">
        <f t="shared" si="1"/>
        <v>213.5</v>
      </c>
    </row>
    <row r="11" spans="1:5" s="3" customFormat="1" ht="24.75" customHeight="1">
      <c r="A11" s="67" t="s">
        <v>587</v>
      </c>
      <c r="B11" s="68">
        <v>40474</v>
      </c>
      <c r="C11" s="68">
        <v>61561</v>
      </c>
      <c r="D11" s="69">
        <f>C11-B11</f>
        <v>21087</v>
      </c>
      <c r="E11" s="71">
        <f>IF(B11=0,0,ROUND((C11-B11)/B11*100,1))</f>
        <v>52.1</v>
      </c>
    </row>
    <row r="12" spans="1:5" s="3" customFormat="1" ht="24.75" customHeight="1">
      <c r="A12" s="67" t="s">
        <v>581</v>
      </c>
      <c r="B12" s="68">
        <v>15606</v>
      </c>
      <c r="C12" s="68">
        <v>14367</v>
      </c>
      <c r="D12" s="69">
        <f>C12-B12</f>
        <v>-1239</v>
      </c>
      <c r="E12" s="71">
        <f>IF(B12=0,0,ROUND((C12-B12)/B12*100,1))</f>
        <v>-7.9</v>
      </c>
    </row>
    <row r="13" spans="1:5" s="3" customFormat="1" ht="24.75" customHeight="1">
      <c r="A13" s="72" t="s">
        <v>585</v>
      </c>
      <c r="B13" s="22">
        <v>11985</v>
      </c>
      <c r="C13" s="22">
        <v>65516</v>
      </c>
      <c r="D13" s="69">
        <f>C13-B13</f>
        <v>53531</v>
      </c>
      <c r="E13" s="70">
        <f t="shared" si="1"/>
        <v>446.6</v>
      </c>
    </row>
    <row r="14" spans="1:7" ht="14.25">
      <c r="A14" s="16" t="s">
        <v>582</v>
      </c>
      <c r="B14" s="73">
        <f>SUM(B6:B13)</f>
        <v>94587</v>
      </c>
      <c r="C14" s="73">
        <f>SUM(C6:C13)</f>
        <v>171095</v>
      </c>
      <c r="D14" s="73">
        <f t="shared" si="0"/>
        <v>76508</v>
      </c>
      <c r="E14" s="74">
        <f t="shared" si="1"/>
        <v>80.9</v>
      </c>
      <c r="F14" s="3"/>
      <c r="G14" s="3"/>
    </row>
  </sheetData>
  <sheetProtection/>
  <mergeCells count="4">
    <mergeCell ref="A2:E2"/>
    <mergeCell ref="A4:A5"/>
    <mergeCell ref="D4:E4"/>
    <mergeCell ref="C3:E3"/>
  </mergeCells>
  <printOptions horizontalCentered="1"/>
  <pageMargins left="0.7874015748031497" right="0.7874015748031497" top="0.7874015748031497" bottom="0.7874015748031497" header="0.07874015748031496" footer="0.5905511811023623"/>
  <pageSetup firstPageNumber="17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G14"/>
  <sheetViews>
    <sheetView showGridLines="0" showZeros="0" zoomScale="120" zoomScaleNormal="120" zoomScalePageLayoutView="0" workbookViewId="0" topLeftCell="A1">
      <pane xSplit="1" ySplit="4" topLeftCell="B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H12" sqref="H12"/>
    </sheetView>
  </sheetViews>
  <sheetFormatPr defaultColWidth="9.00390625" defaultRowHeight="14.25"/>
  <cols>
    <col min="1" max="1" width="32.875" style="1" customWidth="1"/>
    <col min="2" max="3" width="11.75390625" style="1" customWidth="1"/>
    <col min="4" max="5" width="11.125" style="1" customWidth="1"/>
    <col min="6" max="16384" width="9.00390625" style="1" customWidth="1"/>
  </cols>
  <sheetData>
    <row r="1" ht="15.75" customHeight="1">
      <c r="A1" s="66" t="s">
        <v>569</v>
      </c>
    </row>
    <row r="2" spans="1:5" ht="32.25" customHeight="1">
      <c r="A2" s="87" t="s">
        <v>588</v>
      </c>
      <c r="B2" s="75"/>
      <c r="C2" s="75"/>
      <c r="D2" s="75"/>
      <c r="E2" s="75"/>
    </row>
    <row r="3" spans="1:5" ht="13.5" customHeight="1">
      <c r="A3" s="6"/>
      <c r="B3" s="6"/>
      <c r="C3" s="77" t="s">
        <v>577</v>
      </c>
      <c r="D3" s="86"/>
      <c r="E3" s="86"/>
    </row>
    <row r="4" spans="1:5" ht="15" customHeight="1">
      <c r="A4" s="81" t="s">
        <v>26</v>
      </c>
      <c r="B4" s="14" t="s">
        <v>571</v>
      </c>
      <c r="C4" s="15" t="s">
        <v>572</v>
      </c>
      <c r="D4" s="81" t="s">
        <v>573</v>
      </c>
      <c r="E4" s="81"/>
    </row>
    <row r="5" spans="1:5" ht="15" customHeight="1">
      <c r="A5" s="81"/>
      <c r="B5" s="18" t="s">
        <v>574</v>
      </c>
      <c r="C5" s="19" t="s">
        <v>1</v>
      </c>
      <c r="D5" s="13" t="s">
        <v>575</v>
      </c>
      <c r="E5" s="13" t="s">
        <v>576</v>
      </c>
    </row>
    <row r="6" spans="1:5" s="3" customFormat="1" ht="24.75" customHeight="1">
      <c r="A6" s="67" t="s">
        <v>589</v>
      </c>
      <c r="B6" s="58">
        <v>8299</v>
      </c>
      <c r="C6" s="68">
        <v>9063</v>
      </c>
      <c r="D6" s="69">
        <f aca="true" t="shared" si="0" ref="D6:D14">C6-B6</f>
        <v>764</v>
      </c>
      <c r="E6" s="70">
        <f aca="true" t="shared" si="1" ref="E6:E14">IF(B6=0,0,ROUND((C6-B6)/B6*100,1))</f>
        <v>9.2</v>
      </c>
    </row>
    <row r="7" spans="1:5" s="3" customFormat="1" ht="24.75" customHeight="1">
      <c r="A7" s="67" t="s">
        <v>590</v>
      </c>
      <c r="B7" s="58">
        <v>2564</v>
      </c>
      <c r="C7" s="68">
        <v>2302</v>
      </c>
      <c r="D7" s="69">
        <f t="shared" si="0"/>
        <v>-262</v>
      </c>
      <c r="E7" s="71">
        <f t="shared" si="1"/>
        <v>-10.2</v>
      </c>
    </row>
    <row r="8" spans="1:5" s="3" customFormat="1" ht="24.75" customHeight="1">
      <c r="A8" s="67" t="s">
        <v>591</v>
      </c>
      <c r="B8" s="58">
        <v>11520</v>
      </c>
      <c r="C8" s="68">
        <v>13214</v>
      </c>
      <c r="D8" s="69">
        <f t="shared" si="0"/>
        <v>1694</v>
      </c>
      <c r="E8" s="71">
        <f t="shared" si="1"/>
        <v>14.7</v>
      </c>
    </row>
    <row r="9" spans="1:5" s="3" customFormat="1" ht="24.75" customHeight="1">
      <c r="A9" s="67" t="s">
        <v>592</v>
      </c>
      <c r="B9" s="58">
        <v>1341</v>
      </c>
      <c r="C9" s="68">
        <v>1848</v>
      </c>
      <c r="D9" s="69">
        <f t="shared" si="0"/>
        <v>507</v>
      </c>
      <c r="E9" s="71">
        <f t="shared" si="1"/>
        <v>37.8</v>
      </c>
    </row>
    <row r="10" spans="1:5" s="3" customFormat="1" ht="24.75" customHeight="1">
      <c r="A10" s="67" t="s">
        <v>593</v>
      </c>
      <c r="B10" s="58">
        <v>258</v>
      </c>
      <c r="C10" s="68">
        <v>551</v>
      </c>
      <c r="D10" s="69">
        <f t="shared" si="0"/>
        <v>293</v>
      </c>
      <c r="E10" s="71">
        <f t="shared" si="1"/>
        <v>113.6</v>
      </c>
    </row>
    <row r="11" spans="1:5" s="3" customFormat="1" ht="24.75" customHeight="1">
      <c r="A11" s="67" t="s">
        <v>594</v>
      </c>
      <c r="B11" s="68">
        <v>35171</v>
      </c>
      <c r="C11" s="68">
        <v>73730</v>
      </c>
      <c r="D11" s="69">
        <f>C11-B11</f>
        <v>38559</v>
      </c>
      <c r="E11" s="71">
        <f>IF(B11=0,0,ROUND((C11-B11)/B11*100,1))</f>
        <v>109.6</v>
      </c>
    </row>
    <row r="12" spans="1:5" s="3" customFormat="1" ht="24.75" customHeight="1">
      <c r="A12" s="67" t="s">
        <v>595</v>
      </c>
      <c r="B12" s="58">
        <v>7634</v>
      </c>
      <c r="C12" s="68">
        <v>8018</v>
      </c>
      <c r="D12" s="69">
        <f>C12-B12</f>
        <v>384</v>
      </c>
      <c r="E12" s="71">
        <f>IF(B12=0,0,ROUND((C12-B12)/B12*100,1))</f>
        <v>5</v>
      </c>
    </row>
    <row r="13" spans="1:5" s="3" customFormat="1" ht="24.75" customHeight="1">
      <c r="A13" s="72" t="s">
        <v>596</v>
      </c>
      <c r="B13" s="25"/>
      <c r="C13" s="22">
        <v>41950</v>
      </c>
      <c r="D13" s="69">
        <f>C13-B13</f>
        <v>41950</v>
      </c>
      <c r="E13" s="70">
        <f t="shared" si="1"/>
        <v>0</v>
      </c>
    </row>
    <row r="14" spans="1:7" ht="14.25">
      <c r="A14" s="16" t="s">
        <v>597</v>
      </c>
      <c r="B14" s="73">
        <f>SUM(B6:B13)</f>
        <v>66787</v>
      </c>
      <c r="C14" s="73">
        <f>SUM(C6:C13)</f>
        <v>150676</v>
      </c>
      <c r="D14" s="73">
        <f t="shared" si="0"/>
        <v>83889</v>
      </c>
      <c r="E14" s="74">
        <f t="shared" si="1"/>
        <v>125.6</v>
      </c>
      <c r="F14" s="3"/>
      <c r="G14" s="3"/>
    </row>
  </sheetData>
  <sheetProtection/>
  <mergeCells count="4">
    <mergeCell ref="A2:E2"/>
    <mergeCell ref="C3:E3"/>
    <mergeCell ref="A4:A5"/>
    <mergeCell ref="D4:E4"/>
  </mergeCells>
  <printOptions horizontalCentered="1"/>
  <pageMargins left="0.7874015748031497" right="0.7874015748031497" top="0.7874015748031497" bottom="0.7874015748031497" header="0.07874015748031496" footer="0.5905511811023623"/>
  <pageSetup firstPageNumber="17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E12"/>
  <sheetViews>
    <sheetView showGridLines="0" showZeros="0" tabSelected="1" zoomScale="120" zoomScaleNormal="120" zoomScalePageLayoutView="0" workbookViewId="0" topLeftCell="A1">
      <pane xSplit="1" ySplit="4" topLeftCell="B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H19" sqref="H19"/>
    </sheetView>
  </sheetViews>
  <sheetFormatPr defaultColWidth="9.00390625" defaultRowHeight="14.25"/>
  <cols>
    <col min="1" max="1" width="32.875" style="1" customWidth="1"/>
    <col min="2" max="3" width="11.75390625" style="1" customWidth="1"/>
    <col min="4" max="5" width="11.125" style="1" customWidth="1"/>
    <col min="6" max="16384" width="9.00390625" style="1" customWidth="1"/>
  </cols>
  <sheetData>
    <row r="1" ht="15.75" customHeight="1">
      <c r="A1" s="66" t="s">
        <v>570</v>
      </c>
    </row>
    <row r="2" spans="1:5" ht="35.25" customHeight="1">
      <c r="A2" s="88" t="s">
        <v>563</v>
      </c>
      <c r="B2" s="75"/>
      <c r="C2" s="75"/>
      <c r="D2" s="75"/>
      <c r="E2" s="75"/>
    </row>
    <row r="3" spans="1:5" ht="14.25" customHeight="1">
      <c r="A3" s="6"/>
      <c r="B3" s="6"/>
      <c r="C3" s="6"/>
      <c r="D3" s="6"/>
      <c r="E3" s="37" t="s">
        <v>4</v>
      </c>
    </row>
    <row r="4" spans="1:5" ht="27.75" customHeight="1">
      <c r="A4" s="79" t="s">
        <v>26</v>
      </c>
      <c r="B4" s="14" t="s">
        <v>36</v>
      </c>
      <c r="C4" s="15" t="s">
        <v>560</v>
      </c>
      <c r="D4" s="81" t="s">
        <v>561</v>
      </c>
      <c r="E4" s="81"/>
    </row>
    <row r="5" spans="1:5" ht="27.75" customHeight="1">
      <c r="A5" s="80"/>
      <c r="B5" s="18" t="s">
        <v>1</v>
      </c>
      <c r="C5" s="19" t="s">
        <v>1</v>
      </c>
      <c r="D5" s="13" t="s">
        <v>2</v>
      </c>
      <c r="E5" s="13" t="s">
        <v>3</v>
      </c>
    </row>
    <row r="6" spans="1:5" s="3" customFormat="1" ht="27.75" customHeight="1">
      <c r="A6" s="30" t="s">
        <v>29</v>
      </c>
      <c r="B6" s="25">
        <f>SUM(B7)</f>
        <v>0</v>
      </c>
      <c r="C6" s="25">
        <f>SUM(C7)</f>
        <v>1120</v>
      </c>
      <c r="D6" s="20">
        <f>C6-B6</f>
        <v>1120</v>
      </c>
      <c r="E6" s="9">
        <f>IF(B6=0,0,ROUND((C6-B6)/B6*100,2))</f>
        <v>0</v>
      </c>
    </row>
    <row r="7" spans="1:5" s="3" customFormat="1" ht="27.75" customHeight="1">
      <c r="A7" s="30" t="s">
        <v>28</v>
      </c>
      <c r="B7" s="25"/>
      <c r="C7" s="25">
        <v>1120</v>
      </c>
      <c r="D7" s="20">
        <f>C7-B7</f>
        <v>1120</v>
      </c>
      <c r="E7" s="9">
        <f>IF(B7=0,0,ROUND((C7-B7)/B7*100,2))</f>
        <v>0</v>
      </c>
    </row>
    <row r="8" spans="1:5" s="3" customFormat="1" ht="27.75" customHeight="1">
      <c r="A8" s="26"/>
      <c r="B8" s="25"/>
      <c r="C8" s="25"/>
      <c r="D8" s="20"/>
      <c r="E8" s="9"/>
    </row>
    <row r="9" spans="1:5" s="2" customFormat="1" ht="27.75" customHeight="1">
      <c r="A9" s="16" t="s">
        <v>24</v>
      </c>
      <c r="B9" s="27">
        <f>B6</f>
        <v>0</v>
      </c>
      <c r="C9" s="27">
        <f>C6</f>
        <v>1120</v>
      </c>
      <c r="D9" s="28">
        <f>C9-B9</f>
        <v>1120</v>
      </c>
      <c r="E9" s="17">
        <f>IF(B9=0,0,ROUND((C9-B9)/B9*100,2))</f>
        <v>0</v>
      </c>
    </row>
    <row r="12" ht="14.25">
      <c r="A12" s="5"/>
    </row>
  </sheetData>
  <sheetProtection/>
  <mergeCells count="3">
    <mergeCell ref="A2:E2"/>
    <mergeCell ref="A4:A5"/>
    <mergeCell ref="D4:E4"/>
  </mergeCells>
  <printOptions horizontalCentered="1"/>
  <pageMargins left="0.7874015748031497" right="0.7874015748031497" top="0.7874015748031497" bottom="0.7874015748031497" header="0.07874015748031496" footer="0.5905511811023623"/>
  <pageSetup firstPageNumber="1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GKK</cp:lastModifiedBy>
  <cp:lastPrinted>2018-07-30T08:59:36Z</cp:lastPrinted>
  <dcterms:created xsi:type="dcterms:W3CDTF">2004-02-12T01:53:04Z</dcterms:created>
  <dcterms:modified xsi:type="dcterms:W3CDTF">2018-07-30T09:05:54Z</dcterms:modified>
  <cp:category/>
  <cp:version/>
  <cp:contentType/>
  <cp:contentStatus/>
</cp:coreProperties>
</file>